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dorsantiagoaraujo/Documents/Archivos laborales/CIA/Sistemas de Gestión/2025/ISO 27001/Formatos/"/>
    </mc:Choice>
  </mc:AlternateContent>
  <xr:revisionPtr revIDLastSave="0" documentId="13_ncr:1_{90F48E27-9207-844F-B5DA-E18BC8EEE18A}" xr6:coauthVersionLast="47" xr6:coauthVersionMax="47" xr10:uidLastSave="{00000000-0000-0000-0000-000000000000}"/>
  <bookViews>
    <workbookView xWindow="0" yWindow="660" windowWidth="20740" windowHeight="11160" xr2:uid="{00000000-000D-0000-FFFF-FFFF00000000}"/>
  </bookViews>
  <sheets>
    <sheet name="Carátula" sheetId="7" r:id="rId1"/>
    <sheet name="Blue" sheetId="5" r:id="rId2"/>
    <sheet name="SICOB" sheetId="4" r:id="rId3"/>
    <sheet name="SGC" sheetId="16" r:id="rId4"/>
    <sheet name="Opti" sheetId="3" r:id="rId5"/>
    <sheet name="ERP" sheetId="15" r:id="rId6"/>
    <sheet name="Bonsaif" sheetId="14" r:id="rId7"/>
    <sheet name="Presence" sheetId="2" r:id="rId8"/>
    <sheet name="Filemaker" sheetId="13" r:id="rId9"/>
    <sheet name="PC" sheetId="6" r:id="rId10"/>
    <sheet name="GDOOM" sheetId="17" r:id="rId11"/>
    <sheet name="Listas" sheetId="8" r:id="rId12"/>
  </sheets>
  <definedNames>
    <definedName name="_xlnm._FilterDatabase" localSheetId="11" hidden="1">Listas!$A$1:$B$64</definedName>
    <definedName name="ADMINISTRACIÓN">Listas!$B$2:$B$18</definedName>
    <definedName name="COBRANZA_PUNTA_PUNTA">Listas!$B$19:$B$39</definedName>
    <definedName name="Departamento">Listas!$O$2:$O$12</definedName>
    <definedName name="GESTIÓN_DOMICILIARIA">Listas!$B$40:$B$43</definedName>
    <definedName name="INVESTIGACIÓN_DE_CREDITO">Listas!$B$44:$B$58</definedName>
    <definedName name="RECUPERACIÓN_DE_CARTERA">Listas!$B$59:$B$64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7" l="1"/>
  <c r="C4" i="17"/>
  <c r="C14" i="8"/>
  <c r="C11" i="8"/>
  <c r="C10" i="8"/>
  <c r="C9" i="8"/>
  <c r="C3" i="8"/>
  <c r="C4" i="8"/>
  <c r="C5" i="8"/>
  <c r="C6" i="8"/>
  <c r="C7" i="8"/>
  <c r="C8" i="8"/>
  <c r="C5" i="16"/>
  <c r="C4" i="16"/>
  <c r="C5" i="15"/>
  <c r="C4" i="15"/>
  <c r="C5" i="14"/>
  <c r="C4" i="14"/>
  <c r="C5" i="6"/>
  <c r="C4" i="6"/>
  <c r="C5" i="13"/>
  <c r="C4" i="13"/>
  <c r="C5" i="2"/>
  <c r="C4" i="2"/>
  <c r="C5" i="3"/>
  <c r="C4" i="3"/>
  <c r="C5" i="4"/>
  <c r="C4" i="4"/>
  <c r="C5" i="5"/>
  <c r="C4" i="5"/>
  <c r="C13" i="8" l="1"/>
  <c r="C12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2" i="8"/>
  <c r="E4" i="4" l="1"/>
  <c r="D7" i="4" s="1"/>
  <c r="E4" i="17"/>
  <c r="E4" i="5"/>
  <c r="D9" i="5" s="1"/>
  <c r="E4" i="6"/>
  <c r="E4" i="15"/>
  <c r="E4" i="3"/>
  <c r="D7" i="3" s="1"/>
  <c r="E4" i="16"/>
  <c r="E4" i="14"/>
  <c r="D63" i="14" s="1"/>
  <c r="E4" i="2"/>
  <c r="E4" i="13"/>
  <c r="D23" i="13" s="1"/>
  <c r="D26" i="17" l="1"/>
  <c r="D18" i="17"/>
  <c r="D16" i="17"/>
  <c r="D7" i="17"/>
  <c r="D24" i="17"/>
  <c r="D25" i="17"/>
  <c r="D20" i="17"/>
  <c r="D13" i="17"/>
  <c r="D14" i="17"/>
  <c r="D21" i="17"/>
  <c r="D22" i="17"/>
  <c r="D12" i="17"/>
  <c r="D9" i="17"/>
  <c r="D17" i="17"/>
  <c r="D10" i="17"/>
  <c r="D16" i="16"/>
  <c r="D15" i="16"/>
  <c r="D14" i="16"/>
  <c r="D13" i="16"/>
  <c r="D65" i="14"/>
  <c r="D37" i="14"/>
  <c r="D71" i="14"/>
  <c r="D46" i="14"/>
  <c r="D16" i="14"/>
  <c r="D41" i="14"/>
  <c r="D55" i="14"/>
  <c r="D62" i="14"/>
  <c r="D34" i="14"/>
  <c r="D43" i="14"/>
  <c r="D42" i="14"/>
  <c r="D57" i="14"/>
  <c r="D28" i="14"/>
  <c r="D35" i="14"/>
  <c r="D67" i="14"/>
  <c r="D72" i="14"/>
  <c r="D19" i="14"/>
  <c r="D12" i="14"/>
  <c r="D26" i="14"/>
  <c r="D23" i="14"/>
  <c r="D17" i="14"/>
  <c r="D61" i="14"/>
  <c r="D21" i="14"/>
  <c r="D36" i="14"/>
  <c r="D58" i="14"/>
  <c r="D56" i="14"/>
  <c r="D15" i="14"/>
  <c r="D13" i="14"/>
  <c r="D50" i="14"/>
  <c r="D29" i="14"/>
  <c r="D52" i="14"/>
  <c r="D53" i="14"/>
  <c r="D70" i="14"/>
  <c r="D39" i="14"/>
  <c r="D14" i="14"/>
  <c r="D47" i="14"/>
  <c r="D66" i="14"/>
  <c r="D10" i="14"/>
  <c r="D24" i="14"/>
  <c r="D30" i="14"/>
  <c r="D69" i="14"/>
  <c r="D33" i="14"/>
  <c r="D49" i="14"/>
  <c r="D45" i="14"/>
  <c r="D54" i="14"/>
  <c r="D11" i="14"/>
  <c r="D38" i="14"/>
  <c r="D68" i="14"/>
  <c r="D44" i="14"/>
  <c r="D60" i="14"/>
  <c r="D59" i="14"/>
  <c r="D25" i="14"/>
  <c r="D22" i="14"/>
  <c r="D8" i="14"/>
  <c r="D27" i="14"/>
  <c r="D31" i="14"/>
  <c r="D51" i="14"/>
  <c r="D18" i="14"/>
  <c r="D9" i="15"/>
  <c r="D13" i="15"/>
  <c r="D24" i="15"/>
  <c r="D35" i="15"/>
  <c r="D20" i="15"/>
  <c r="D27" i="15"/>
  <c r="D30" i="15"/>
  <c r="D15" i="15"/>
  <c r="D29" i="15"/>
  <c r="D10" i="15"/>
  <c r="D16" i="15"/>
  <c r="D18" i="15"/>
  <c r="D21" i="15"/>
  <c r="D32" i="15"/>
  <c r="D14" i="15"/>
  <c r="D26" i="15"/>
  <c r="D28" i="15"/>
  <c r="D36" i="15"/>
  <c r="D7" i="15"/>
  <c r="D11" i="15"/>
  <c r="D23" i="15"/>
  <c r="D31" i="15"/>
  <c r="D19" i="15"/>
  <c r="D22" i="15"/>
  <c r="D34" i="15"/>
  <c r="D37" i="15"/>
  <c r="D7" i="16"/>
  <c r="D19" i="16"/>
  <c r="D11" i="16"/>
  <c r="D10" i="16"/>
  <c r="D9" i="16"/>
  <c r="D18" i="16"/>
  <c r="D12" i="13"/>
  <c r="D17" i="13"/>
  <c r="D18" i="13"/>
  <c r="D22" i="13"/>
  <c r="D15" i="13"/>
  <c r="D14" i="13"/>
  <c r="D21" i="13"/>
  <c r="D10" i="13"/>
  <c r="D11" i="13"/>
  <c r="D20" i="13"/>
  <c r="D9" i="13"/>
  <c r="D7" i="13"/>
  <c r="D11" i="3"/>
  <c r="D35" i="3"/>
  <c r="D29" i="3"/>
  <c r="D32" i="3"/>
  <c r="D30" i="3"/>
  <c r="D22" i="3"/>
  <c r="D19" i="3"/>
  <c r="D10" i="3"/>
  <c r="D14" i="3"/>
  <c r="D21" i="3"/>
  <c r="D31" i="3"/>
  <c r="D24" i="3"/>
  <c r="D26" i="3"/>
  <c r="D34" i="3"/>
  <c r="D15" i="3"/>
  <c r="D36" i="3"/>
  <c r="D16" i="3"/>
  <c r="D37" i="3"/>
  <c r="D27" i="3"/>
  <c r="D28" i="3"/>
  <c r="D20" i="3"/>
  <c r="D13" i="3"/>
  <c r="D23" i="3"/>
  <c r="D18" i="3"/>
  <c r="D9" i="3"/>
  <c r="D28" i="4"/>
  <c r="D30" i="4"/>
  <c r="D17" i="4"/>
  <c r="D9" i="4"/>
  <c r="D10" i="4"/>
  <c r="D18" i="4"/>
  <c r="D21" i="4"/>
  <c r="D11" i="4"/>
  <c r="D23" i="4"/>
  <c r="D26" i="4"/>
  <c r="D20" i="4"/>
  <c r="D8" i="4"/>
  <c r="D13" i="4"/>
  <c r="D14" i="4"/>
  <c r="D15" i="4"/>
  <c r="D22" i="4"/>
  <c r="D12" i="4"/>
  <c r="D24" i="4"/>
  <c r="D19" i="4"/>
  <c r="D27" i="4"/>
  <c r="D16" i="4"/>
  <c r="D25" i="4"/>
  <c r="D29" i="4"/>
  <c r="D72" i="2"/>
  <c r="D14" i="2"/>
  <c r="D34" i="2"/>
  <c r="D52" i="2"/>
  <c r="D69" i="2"/>
  <c r="D26" i="2"/>
  <c r="D44" i="2"/>
  <c r="D58" i="2"/>
  <c r="D12" i="2"/>
  <c r="D29" i="2"/>
  <c r="D50" i="2"/>
  <c r="D67" i="2"/>
  <c r="D18" i="2"/>
  <c r="D37" i="2"/>
  <c r="D57" i="2"/>
  <c r="D21" i="2"/>
  <c r="D43" i="2"/>
  <c r="D11" i="2"/>
  <c r="D55" i="2"/>
  <c r="D70" i="2"/>
  <c r="D41" i="2"/>
  <c r="D62" i="2"/>
  <c r="D24" i="2"/>
  <c r="D63" i="2"/>
  <c r="D19" i="2"/>
  <c r="D25" i="2"/>
  <c r="D65" i="2"/>
  <c r="D16" i="2"/>
  <c r="D61" i="2"/>
  <c r="D22" i="2"/>
  <c r="D59" i="2"/>
  <c r="D13" i="2"/>
  <c r="D51" i="2"/>
  <c r="D23" i="2"/>
  <c r="D38" i="2"/>
  <c r="D60" i="2"/>
  <c r="D8" i="2"/>
  <c r="D27" i="2"/>
  <c r="D49" i="2"/>
  <c r="D66" i="2"/>
  <c r="D17" i="2"/>
  <c r="D36" i="2"/>
  <c r="D56" i="2"/>
  <c r="D71" i="2"/>
  <c r="D30" i="2"/>
  <c r="D42" i="2"/>
  <c r="D53" i="2"/>
  <c r="D31" i="2"/>
  <c r="D54" i="2"/>
  <c r="D35" i="2"/>
  <c r="D28" i="2"/>
  <c r="D15" i="2"/>
  <c r="D46" i="2"/>
  <c r="D47" i="2"/>
  <c r="D39" i="2"/>
  <c r="D10" i="2"/>
  <c r="D45" i="2"/>
  <c r="D33" i="2"/>
  <c r="D68" i="2"/>
  <c r="D7" i="6"/>
  <c r="D9" i="6"/>
  <c r="D29" i="6"/>
  <c r="D17" i="6"/>
  <c r="D11" i="6"/>
  <c r="D30" i="6"/>
  <c r="D21" i="6"/>
  <c r="D10" i="6"/>
  <c r="D12" i="6"/>
  <c r="D24" i="6"/>
  <c r="D36" i="6"/>
  <c r="D26" i="6"/>
  <c r="D16" i="6"/>
  <c r="D35" i="6"/>
  <c r="D13" i="6"/>
  <c r="D32" i="6"/>
  <c r="D25" i="6"/>
  <c r="D15" i="6"/>
  <c r="D34" i="6"/>
  <c r="D23" i="6"/>
  <c r="D18" i="6"/>
  <c r="D28" i="6"/>
  <c r="D20" i="6"/>
  <c r="D31" i="6"/>
  <c r="D14" i="6"/>
  <c r="D16" i="5"/>
  <c r="D12" i="5"/>
  <c r="D7" i="5"/>
  <c r="D10" i="5"/>
  <c r="D13" i="5"/>
  <c r="D25" i="5"/>
  <c r="D17" i="5"/>
  <c r="D20" i="5"/>
  <c r="D26" i="5"/>
  <c r="D14" i="5"/>
  <c r="D22" i="5"/>
  <c r="D21" i="5"/>
  <c r="D24" i="5"/>
  <c r="D18" i="5"/>
</calcChain>
</file>

<file path=xl/sharedStrings.xml><?xml version="1.0" encoding="utf-8"?>
<sst xmlns="http://schemas.openxmlformats.org/spreadsheetml/2006/main" count="516" uniqueCount="264">
  <si>
    <t>FOR GSI 025</t>
  </si>
  <si>
    <t>Facultades</t>
  </si>
  <si>
    <t>Ver Áreas</t>
  </si>
  <si>
    <t>Gestión de Áreas</t>
  </si>
  <si>
    <t xml:space="preserve">Ver Grupos de Trabajo </t>
  </si>
  <si>
    <t xml:space="preserve">Gestión de grupos de Trabajo </t>
  </si>
  <si>
    <t>Gestión grupos de Área</t>
  </si>
  <si>
    <t>Permisos Agentes</t>
  </si>
  <si>
    <t>Permisos Administrador</t>
  </si>
  <si>
    <t xml:space="preserve">Tipos no Disponible </t>
  </si>
  <si>
    <t xml:space="preserve">Chat con Agentes </t>
  </si>
  <si>
    <t>Privilegios de Administrador</t>
  </si>
  <si>
    <t xml:space="preserve">Ver campañas </t>
  </si>
  <si>
    <t>Configuración de campaña</t>
  </si>
  <si>
    <t>Horarios de campaña</t>
  </si>
  <si>
    <t xml:space="preserve">Inicio Automatico </t>
  </si>
  <si>
    <t xml:space="preserve">Carga de Bases de Datos </t>
  </si>
  <si>
    <t xml:space="preserve">Asignación de Dialers </t>
  </si>
  <si>
    <t xml:space="preserve">Calificación de campañas  </t>
  </si>
  <si>
    <t xml:space="preserve">Mensajes de campañas </t>
  </si>
  <si>
    <t xml:space="preserve">Relación de campañas </t>
  </si>
  <si>
    <t xml:space="preserve">Llamadas por agentes </t>
  </si>
  <si>
    <t xml:space="preserve">ANI Local </t>
  </si>
  <si>
    <t xml:space="preserve">Configuración de visitas </t>
  </si>
  <si>
    <t xml:space="preserve">Horarios de grupo ACD </t>
  </si>
  <si>
    <t>Mensajes de grupo ACD</t>
  </si>
  <si>
    <t>Asignación de DNIS</t>
  </si>
  <si>
    <t>Calificación de grupo ACD</t>
  </si>
  <si>
    <t xml:space="preserve">Configuración de call back </t>
  </si>
  <si>
    <t xml:space="preserve">Listas negras </t>
  </si>
  <si>
    <t xml:space="preserve">Carga de lista Negra </t>
  </si>
  <si>
    <t xml:space="preserve">Historial de lista Negra </t>
  </si>
  <si>
    <t xml:space="preserve">Busqueda de lista Negra </t>
  </si>
  <si>
    <t>Asignación de lista negra por calir</t>
  </si>
  <si>
    <t>Lista negra por campaña</t>
  </si>
  <si>
    <t>Lista negra por ACD</t>
  </si>
  <si>
    <t xml:space="preserve">Puertos de Marcación </t>
  </si>
  <si>
    <t xml:space="preserve">Tarifas </t>
  </si>
  <si>
    <t>Configuración de ccServer</t>
  </si>
  <si>
    <t>Historial</t>
  </si>
  <si>
    <t>Historial de  chat</t>
  </si>
  <si>
    <t xml:space="preserve">Configuración de Buzón de voz </t>
  </si>
  <si>
    <t xml:space="preserve">Números de Transferencia </t>
  </si>
  <si>
    <t xml:space="preserve">Monitor de puertos de Marcación </t>
  </si>
  <si>
    <t xml:space="preserve">Ayuda </t>
  </si>
  <si>
    <t>Ayuda de..</t>
  </si>
  <si>
    <t>Administradores Conectados</t>
  </si>
  <si>
    <t xml:space="preserve">Edición Roles </t>
  </si>
  <si>
    <t xml:space="preserve">Guión Agentes </t>
  </si>
  <si>
    <t xml:space="preserve">Relizar llamadas </t>
  </si>
  <si>
    <t xml:space="preserve">Colgar Llamada </t>
  </si>
  <si>
    <t>Chat con Administrador</t>
  </si>
  <si>
    <t>Subir volumen llamada</t>
  </si>
  <si>
    <t>Colocar Mute llamada</t>
  </si>
  <si>
    <t>Calificar llamada</t>
  </si>
  <si>
    <t>Monitorear Llamadas</t>
  </si>
  <si>
    <t>Tipo de objeto:</t>
  </si>
  <si>
    <t>Usuario</t>
  </si>
  <si>
    <t>Usuarios</t>
  </si>
  <si>
    <t>Crear cuenta</t>
  </si>
  <si>
    <t>Asignar privilegios</t>
  </si>
  <si>
    <t>Ver contraseñas</t>
  </si>
  <si>
    <t>Servicios</t>
  </si>
  <si>
    <t>Crear</t>
  </si>
  <si>
    <t>Eliminar</t>
  </si>
  <si>
    <t>Modificar</t>
  </si>
  <si>
    <t>Asignar</t>
  </si>
  <si>
    <t>Informes</t>
  </si>
  <si>
    <t>Imprimir</t>
  </si>
  <si>
    <t>Enviar por correo electrónico</t>
  </si>
  <si>
    <t>Crear / modificar / eliminar carpetas</t>
  </si>
  <si>
    <t>Compartir / cambiar permisos carpetas compartidas</t>
  </si>
  <si>
    <t>Base de datos</t>
  </si>
  <si>
    <t>Crear tablas</t>
  </si>
  <si>
    <t>Modificar tablas</t>
  </si>
  <si>
    <t>Eliminar tablas</t>
  </si>
  <si>
    <t>Insertar datos</t>
  </si>
  <si>
    <t>Eliminar datos</t>
  </si>
  <si>
    <t>Modificar registros</t>
  </si>
  <si>
    <t>Generar reportes</t>
  </si>
  <si>
    <t>Aplicación</t>
  </si>
  <si>
    <t>Acceso al código fuente</t>
  </si>
  <si>
    <t>Eliminar librerías / aplicación</t>
  </si>
  <si>
    <t>Alterar código de librerías / aplicación</t>
  </si>
  <si>
    <t>Modificar configuración</t>
  </si>
  <si>
    <t>Visitas</t>
  </si>
  <si>
    <t>Crear base</t>
  </si>
  <si>
    <t>Eliminar base</t>
  </si>
  <si>
    <t>Actualizar base</t>
  </si>
  <si>
    <t>Cuentas</t>
  </si>
  <si>
    <t>Cargar cuentas nuevas</t>
  </si>
  <si>
    <t>Cambiar Estatus de cuentas</t>
  </si>
  <si>
    <t>Gestiones</t>
  </si>
  <si>
    <t>Capturar en tiempo real</t>
  </si>
  <si>
    <t>Cargar relación masiva</t>
  </si>
  <si>
    <t>Datos de cuentas</t>
  </si>
  <si>
    <t>Domicilios</t>
  </si>
  <si>
    <t>Teléfonos</t>
  </si>
  <si>
    <t>Avales</t>
  </si>
  <si>
    <t>Asignar a carteras</t>
  </si>
  <si>
    <t>Modificar contraseña</t>
  </si>
  <si>
    <t>Reportes</t>
  </si>
  <si>
    <t>Descargar/subir gestiones</t>
  </si>
  <si>
    <t>Asignar cuentas a usuarios/grupos</t>
  </si>
  <si>
    <t>crear usuarios</t>
  </si>
  <si>
    <t>cambiar contraseñas</t>
  </si>
  <si>
    <t>asignar usuarios a grupos</t>
  </si>
  <si>
    <t>Templates</t>
  </si>
  <si>
    <t>crear templates</t>
  </si>
  <si>
    <t>modificacion de templates</t>
  </si>
  <si>
    <t>deshabilitar templates</t>
  </si>
  <si>
    <t>crear grupos</t>
  </si>
  <si>
    <t>crear proyectos</t>
  </si>
  <si>
    <t>subir cuentas</t>
  </si>
  <si>
    <t>reportes</t>
  </si>
  <si>
    <t>busqueda</t>
  </si>
  <si>
    <t>exportar reportes</t>
  </si>
  <si>
    <t>Áreas</t>
  </si>
  <si>
    <t>Campañas</t>
  </si>
  <si>
    <t>Listas negras</t>
  </si>
  <si>
    <t>Catálogo por mensajes</t>
  </si>
  <si>
    <t>Transferencias</t>
  </si>
  <si>
    <t>Permitir transferencias</t>
  </si>
  <si>
    <t>Archivos</t>
  </si>
  <si>
    <t>Leer archivos de otros usuarios</t>
  </si>
  <si>
    <t>Guardar documentos</t>
  </si>
  <si>
    <t>Renombrar archivos</t>
  </si>
  <si>
    <t>renombrar carpetas</t>
  </si>
  <si>
    <t>borrar carpetas</t>
  </si>
  <si>
    <t>Borrar archivos</t>
  </si>
  <si>
    <t>Modificar archivos</t>
  </si>
  <si>
    <t>Crear carpetas</t>
  </si>
  <si>
    <t xml:space="preserve">Adjuntar y enviar archivos </t>
  </si>
  <si>
    <t>Imprimir documentos</t>
  </si>
  <si>
    <t>Hardware</t>
  </si>
  <si>
    <t xml:space="preserve">Mover hardware </t>
  </si>
  <si>
    <t>Agregar o quitar hardware</t>
  </si>
  <si>
    <t>Software</t>
  </si>
  <si>
    <t>Usar programas instalados</t>
  </si>
  <si>
    <t>Instalar o quitar programas</t>
  </si>
  <si>
    <t>Cambiar archivos del software o aplicación</t>
  </si>
  <si>
    <t>Cambiar configuración del software o la aplicación</t>
  </si>
  <si>
    <t>Sistema</t>
  </si>
  <si>
    <t>Crear cuenta de usuario</t>
  </si>
  <si>
    <t>Cambiar contraseñas de usuario</t>
  </si>
  <si>
    <t>Asignar privilegios de usuario</t>
  </si>
  <si>
    <t>Puertos USB</t>
  </si>
  <si>
    <t>Acceso a raiz de C</t>
  </si>
  <si>
    <t>Acceder a internet</t>
  </si>
  <si>
    <t>Utilizar correo electrónico</t>
  </si>
  <si>
    <t>Borrar correos electrónicos del servidor</t>
  </si>
  <si>
    <t>BLUEMESSAGING</t>
  </si>
  <si>
    <t>Departamento</t>
  </si>
  <si>
    <t>Puesto</t>
  </si>
  <si>
    <t>Departamento:</t>
  </si>
  <si>
    <t>Puesto:</t>
  </si>
  <si>
    <t>ADMINISTRACIÓN</t>
  </si>
  <si>
    <t>CONTADOR GENERAL</t>
  </si>
  <si>
    <t>ENCARGADO DE CONTABILIDAD Y TESORERÍA</t>
  </si>
  <si>
    <t>AUXILIAR DE CONTROL Y GESTIÓN DE GASTOS</t>
  </si>
  <si>
    <t>AUXILIAR DE CUENTAS POR COBRAR</t>
  </si>
  <si>
    <t>AUXILIAR</t>
  </si>
  <si>
    <t>GERENTE ADMINISTRATIVO</t>
  </si>
  <si>
    <t>AUXILIAR DE SISTEMAS</t>
  </si>
  <si>
    <t>COORDINADOR DE SISTEMAS DE GESTIÓN</t>
  </si>
  <si>
    <t>BECARIO</t>
  </si>
  <si>
    <t>ASESOR DOMICILIARIO</t>
  </si>
  <si>
    <t>COORDINADOR DE SUCURSAL</t>
  </si>
  <si>
    <t>SUPERVISOR PREJURIDICO</t>
  </si>
  <si>
    <t xml:space="preserve">ABOGADO DE EJECUCIÓN </t>
  </si>
  <si>
    <t>COORDINADOR PREJURIDICO</t>
  </si>
  <si>
    <t>ABOGADO</t>
  </si>
  <si>
    <t xml:space="preserve">SUPERVISOR DE EMPLAZAMIENTOS </t>
  </si>
  <si>
    <t>ASESOR TELEFONICO</t>
  </si>
  <si>
    <t>ABOGADO SUCURSAL</t>
  </si>
  <si>
    <t>ABOGADO DE PROCESOS</t>
  </si>
  <si>
    <t>SUPERVISOR DE CALL CENTER</t>
  </si>
  <si>
    <t>COORDINADOR REGIONAL</t>
  </si>
  <si>
    <t>AUXILIAR ADMINISTRATIVO</t>
  </si>
  <si>
    <t>SUPERVISOR DE PROCESOS</t>
  </si>
  <si>
    <t>ENLACE INFONAVIT</t>
  </si>
  <si>
    <t>GERENTE</t>
  </si>
  <si>
    <t>COORDINADOR DE ZONA (TAMAULIPAS)</t>
  </si>
  <si>
    <t>SUPERVISOR DE EJECUCIONES</t>
  </si>
  <si>
    <t>COORDINADOR JURIDICO</t>
  </si>
  <si>
    <t>COORDINADOR</t>
  </si>
  <si>
    <t>VERIFICADOR</t>
  </si>
  <si>
    <t>ASESOR DOMICILIARIO (VERIFICACIONES)</t>
  </si>
  <si>
    <t>ENCARGADO DE BANCO</t>
  </si>
  <si>
    <t>AUXILIAR DE REFERENCIAS</t>
  </si>
  <si>
    <t>GESTOR DE RPP Y C</t>
  </si>
  <si>
    <t>ENCARGADO DE ZONA</t>
  </si>
  <si>
    <t>SUPERVISOR REGISTRO PUBLICO</t>
  </si>
  <si>
    <t>AUXILIAR DE CAPTURA</t>
  </si>
  <si>
    <t>AUXILIAR RPP Y C</t>
  </si>
  <si>
    <t>SUPERVISOR DE ATENCIÓN A CLIENTES</t>
  </si>
  <si>
    <t>SUPERVISOR DE REFERENCIAS Y CAPTURA</t>
  </si>
  <si>
    <t>SUPERVISOR DE BANCOS</t>
  </si>
  <si>
    <t>AUXILIAR OPERATIVO (CAPTURA)</t>
  </si>
  <si>
    <t>AUXILIAR DE ENCARGADO DE BANCO</t>
  </si>
  <si>
    <t>MENSAJERO</t>
  </si>
  <si>
    <t>SUPERVISOR GESTION DOMICILIARIA</t>
  </si>
  <si>
    <t>GESTIÓN_DOMICILIARIA</t>
  </si>
  <si>
    <t>RECUPERACIÓN_DE_CARTERA</t>
  </si>
  <si>
    <t>Blue</t>
  </si>
  <si>
    <t>Concatenacion</t>
  </si>
  <si>
    <t>Sicob</t>
  </si>
  <si>
    <t>SICOB</t>
  </si>
  <si>
    <t>Opti</t>
  </si>
  <si>
    <t>Filemaker</t>
  </si>
  <si>
    <t>PC</t>
  </si>
  <si>
    <t>OPTI RISK</t>
  </si>
  <si>
    <t>Reminder</t>
  </si>
  <si>
    <t>Elaboró:</t>
  </si>
  <si>
    <t>Fecha emisión:</t>
  </si>
  <si>
    <t>Última revisión:</t>
  </si>
  <si>
    <t>Código:</t>
  </si>
  <si>
    <t>Julio 2016</t>
  </si>
  <si>
    <t>Matriz de roles por activos de información críticos</t>
  </si>
  <si>
    <t>Selecciona el Departamento:</t>
  </si>
  <si>
    <t>Selecciona el Puesto:</t>
  </si>
  <si>
    <t>Registros</t>
  </si>
  <si>
    <t>Ver</t>
  </si>
  <si>
    <t xml:space="preserve">Editar </t>
  </si>
  <si>
    <t xml:space="preserve">Eliminar </t>
  </si>
  <si>
    <t>Presentaciones</t>
  </si>
  <si>
    <t>Modificable</t>
  </si>
  <si>
    <t>Sólo Vista</t>
  </si>
  <si>
    <t xml:space="preserve">Guiones </t>
  </si>
  <si>
    <t>Ejecutables</t>
  </si>
  <si>
    <t>Otros</t>
  </si>
  <si>
    <t>Impresión</t>
  </si>
  <si>
    <t>Exportar registros</t>
  </si>
  <si>
    <t xml:space="preserve">Cambiar contraseña </t>
  </si>
  <si>
    <t>Crear/Eliminar usuarios</t>
  </si>
  <si>
    <t>CSG</t>
  </si>
  <si>
    <t>Versión:</t>
  </si>
  <si>
    <r>
      <rPr>
        <b/>
        <i/>
        <sz val="10"/>
        <color rgb="FF2C539E"/>
        <rFont val="Arial Narrow"/>
        <family val="2"/>
      </rPr>
      <t>DOCUMENTO CONTROLADO:</t>
    </r>
    <r>
      <rPr>
        <i/>
        <sz val="10"/>
        <color rgb="FF2C539E"/>
        <rFont val="Arial Narrow"/>
        <family val="2"/>
      </rPr>
      <t xml:space="preserve"> Su consulta en cualquier medio diferente a Intranet, no es válida como copia maestra la Organización, por ello, </t>
    </r>
    <r>
      <rPr>
        <b/>
        <i/>
        <sz val="10"/>
        <color rgb="FF2C539E"/>
        <rFont val="Arial Narrow"/>
        <family val="2"/>
      </rPr>
      <t>su impresión en papel queda restringida a usos de formato y registro siempre validados por firmas autorizadas.</t>
    </r>
  </si>
  <si>
    <t>Presence</t>
  </si>
  <si>
    <t>COBRANZA_PUNTA_PUNTA</t>
  </si>
  <si>
    <t>INVESTIGACIÓN_DE_CREDITO</t>
  </si>
  <si>
    <t>Bonsaif</t>
  </si>
  <si>
    <t>ERP</t>
  </si>
  <si>
    <t>SGC</t>
  </si>
  <si>
    <t>GERENTE DE RECURSOS HUMANOS</t>
  </si>
  <si>
    <t>COORDINADOR DE SISTEMAS</t>
  </si>
  <si>
    <t>DIRECTOR GENERAL</t>
  </si>
  <si>
    <t>DIRECTOR GENERAL ADJUNTO</t>
  </si>
  <si>
    <t>DESARROLLADOR</t>
  </si>
  <si>
    <t>AUXILIAR DE RECLUTAMIENTO Y SELECCIÓN</t>
  </si>
  <si>
    <t>COORDINADOR DE CAPACITACIÓN</t>
  </si>
  <si>
    <t>AUXILIAR DE COMPRAS</t>
  </si>
  <si>
    <t>Administración de Documentos</t>
  </si>
  <si>
    <t>Uso de Documentos</t>
  </si>
  <si>
    <t>Descargar</t>
  </si>
  <si>
    <t>Leer</t>
  </si>
  <si>
    <t>GDOOM</t>
  </si>
  <si>
    <t>BONSAIF</t>
  </si>
  <si>
    <t>PRESENCE (REDUNDANTE)</t>
  </si>
  <si>
    <t>ERP (NUEVO)</t>
  </si>
  <si>
    <t>SISTEMA DE GESTIÓN (INTRANET)</t>
  </si>
  <si>
    <t>EQUIPOS DE COMPUTO</t>
  </si>
  <si>
    <t>AUXILIAR GESTIÓN DOMICILIARIA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</si>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</sst>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.5"/>
      <color rgb="FF000000"/>
      <name val="Calibri"/>
      <family val="2"/>
      <charset val="1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C539E"/>
      <name val="Arial Narrow"/>
      <family val="2"/>
    </font>
    <font>
      <sz val="11"/>
      <color rgb="FF2C539E"/>
      <name val="Calibri"/>
      <family val="2"/>
      <scheme val="minor"/>
    </font>
    <font>
      <i/>
      <sz val="10"/>
      <color rgb="FF2C539E"/>
      <name val="Arial Narrow"/>
      <family val="2"/>
    </font>
    <font>
      <b/>
      <i/>
      <sz val="10"/>
      <color rgb="FF2C539E"/>
      <name val="Arial Narrow"/>
      <family val="2"/>
    </font>
    <font>
      <b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2C539E"/>
      <name val="Arial Black"/>
      <family val="2"/>
    </font>
    <font>
      <b/>
      <sz val="12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376092"/>
        <bgColor rgb="FF333399"/>
      </patternFill>
    </fill>
    <fill>
      <patternFill patternType="solid">
        <fgColor rgb="FFB2B2B2"/>
        <bgColor rgb="FF969696"/>
      </patternFill>
    </fill>
    <fill>
      <patternFill patternType="solid">
        <fgColor rgb="FFF2F2F2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rgb="FF96969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7" fillId="5" borderId="5" applyNumberFormat="0" applyAlignment="0" applyProtection="0"/>
    <xf numFmtId="0" fontId="14" fillId="0" borderId="0"/>
    <xf numFmtId="0" fontId="21" fillId="0" borderId="13" applyNumberFormat="0" applyFill="0" applyAlignment="0" applyProtection="0"/>
  </cellStyleXfs>
  <cellXfs count="87">
    <xf numFmtId="0" fontId="0" fillId="0" borderId="0" xfId="0"/>
    <xf numFmtId="0" fontId="4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8" fillId="6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0" fillId="0" borderId="0" xfId="0" applyFont="1"/>
    <xf numFmtId="0" fontId="10" fillId="0" borderId="7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" fillId="7" borderId="4" xfId="0" applyFont="1" applyFill="1" applyBorder="1"/>
    <xf numFmtId="0" fontId="10" fillId="0" borderId="7" xfId="0" applyFont="1" applyBorder="1"/>
    <xf numFmtId="0" fontId="10" fillId="0" borderId="4" xfId="0" applyFont="1" applyBorder="1"/>
    <xf numFmtId="0" fontId="11" fillId="7" borderId="4" xfId="0" applyFont="1" applyFill="1" applyBorder="1" applyAlignment="1">
      <alignment vertical="center"/>
    </xf>
    <xf numFmtId="0" fontId="12" fillId="0" borderId="0" xfId="0" applyFont="1"/>
    <xf numFmtId="0" fontId="4" fillId="8" borderId="4" xfId="0" applyFont="1" applyFill="1" applyBorder="1" applyAlignment="1">
      <alignment horizontal="center" vertical="center"/>
    </xf>
    <xf numFmtId="0" fontId="0" fillId="9" borderId="4" xfId="0" applyFill="1" applyBorder="1"/>
    <xf numFmtId="0" fontId="0" fillId="9" borderId="4" xfId="0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7" fillId="10" borderId="4" xfId="1" applyFill="1" applyBorder="1"/>
    <xf numFmtId="0" fontId="10" fillId="0" borderId="4" xfId="1" applyFont="1" applyFill="1" applyBorder="1"/>
    <xf numFmtId="0" fontId="0" fillId="8" borderId="4" xfId="0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5" fillId="0" borderId="0" xfId="2" applyFont="1" applyAlignment="1">
      <alignment horizontal="center" vertical="top"/>
    </xf>
    <xf numFmtId="0" fontId="2" fillId="0" borderId="0" xfId="0" applyFont="1"/>
    <xf numFmtId="0" fontId="17" fillId="0" borderId="4" xfId="0" applyFont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49" fontId="14" fillId="0" borderId="4" xfId="2" applyNumberFormat="1" applyBorder="1" applyAlignment="1">
      <alignment horizontal="left" vertical="center"/>
    </xf>
    <xf numFmtId="0" fontId="14" fillId="0" borderId="4" xfId="2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17" xfId="0" applyFont="1" applyBorder="1" applyAlignment="1">
      <alignment horizontal="right" vertical="center"/>
    </xf>
    <xf numFmtId="49" fontId="17" fillId="0" borderId="17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right" vertical="center"/>
    </xf>
    <xf numFmtId="0" fontId="17" fillId="0" borderId="22" xfId="0" applyFont="1" applyBorder="1" applyAlignment="1">
      <alignment horizontal="left" vertical="center"/>
    </xf>
    <xf numFmtId="0" fontId="24" fillId="0" borderId="13" xfId="3" applyNumberFormat="1" applyFont="1" applyAlignment="1">
      <alignment horizontal="left" vertical="center"/>
    </xf>
    <xf numFmtId="0" fontId="24" fillId="0" borderId="13" xfId="3" applyFont="1" applyAlignment="1">
      <alignment horizontal="center" vertical="center"/>
    </xf>
    <xf numFmtId="0" fontId="24" fillId="0" borderId="13" xfId="3" applyNumberFormat="1" applyFont="1" applyFill="1" applyAlignment="1">
      <alignment horizontal="center" vertical="center"/>
    </xf>
    <xf numFmtId="0" fontId="24" fillId="0" borderId="13" xfId="3" applyFont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17" fillId="0" borderId="4" xfId="0" quotePrefix="1" applyNumberFormat="1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2" fillId="0" borderId="9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</cellXfs>
  <cellStyles count="4">
    <cellStyle name="Encabezado 1" xfId="3" builtinId="16"/>
    <cellStyle name="Normal" xfId="0" builtinId="0"/>
    <cellStyle name="Normal 2" xfId="2" xr:uid="{00000000-0005-0000-0000-00002F000000}"/>
    <cellStyle name="Salida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C53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104776</xdr:rowOff>
    </xdr:from>
    <xdr:to>
      <xdr:col>0</xdr:col>
      <xdr:colOff>1639050</xdr:colOff>
      <xdr:row>4</xdr:row>
      <xdr:rowOff>87167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93A476-74AF-484C-96AD-D5C39B7E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6"/>
          <a:ext cx="1620000" cy="744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F392-CBA4-4217-908C-7B7D848D1FC0}">
  <dimension ref="A1:M35"/>
  <sheetViews>
    <sheetView tabSelected="1" workbookViewId="0">
      <selection activeCell="B16" sqref="B16"/>
    </sheetView>
  </sheetViews>
  <sheetFormatPr baseColWidth="10" defaultRowHeight="15" x14ac:dyDescent="0.2"/>
  <cols>
    <col min="1" max="1" width="24.6640625" customWidth="1"/>
    <col min="2" max="2" width="13.6640625" customWidth="1"/>
    <col min="3" max="3" width="12.6640625" customWidth="1"/>
    <col min="4" max="13" width="10.6640625" customWidth="1"/>
  </cols>
  <sheetData>
    <row r="1" spans="1:13" ht="15" customHeight="1" thickTop="1" x14ac:dyDescent="0.2">
      <c r="A1" s="59"/>
      <c r="B1" s="48" t="s">
        <v>213</v>
      </c>
      <c r="C1" s="49" t="s">
        <v>235</v>
      </c>
      <c r="D1" s="62" t="s">
        <v>218</v>
      </c>
      <c r="E1" s="62"/>
      <c r="F1" s="62"/>
      <c r="G1" s="62"/>
      <c r="H1" s="62"/>
      <c r="I1" s="62"/>
      <c r="J1" s="62"/>
      <c r="K1" s="62"/>
      <c r="L1" s="62"/>
      <c r="M1" s="63"/>
    </row>
    <row r="2" spans="1:13" ht="15" customHeight="1" x14ac:dyDescent="0.2">
      <c r="A2" s="60"/>
      <c r="B2" s="41" t="s">
        <v>214</v>
      </c>
      <c r="C2" s="42" t="s">
        <v>217</v>
      </c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15" customHeight="1" x14ac:dyDescent="0.2">
      <c r="A3" s="60"/>
      <c r="B3" s="41" t="s">
        <v>215</v>
      </c>
      <c r="C3" s="58" t="s">
        <v>263</v>
      </c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5" customHeight="1" x14ac:dyDescent="0.2">
      <c r="A4" s="60"/>
      <c r="B4" s="41" t="s">
        <v>236</v>
      </c>
      <c r="C4" s="43">
        <v>4</v>
      </c>
      <c r="D4" s="66" t="s">
        <v>237</v>
      </c>
      <c r="E4" s="66"/>
      <c r="F4" s="66"/>
      <c r="G4" s="66"/>
      <c r="H4" s="66"/>
      <c r="I4" s="66"/>
      <c r="J4" s="66"/>
      <c r="K4" s="66"/>
      <c r="L4" s="66"/>
      <c r="M4" s="67"/>
    </row>
    <row r="5" spans="1:13" ht="15" customHeight="1" thickBot="1" x14ac:dyDescent="0.25">
      <c r="A5" s="61"/>
      <c r="B5" s="50" t="s">
        <v>216</v>
      </c>
      <c r="C5" s="51" t="s">
        <v>0</v>
      </c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15" customHeight="1" thickTop="1" x14ac:dyDescent="0.2"/>
    <row r="7" spans="1:13" ht="15" customHeight="1" x14ac:dyDescent="0.2"/>
    <row r="8" spans="1:13" ht="15" customHeight="1" x14ac:dyDescent="0.2"/>
    <row r="9" spans="1:13" ht="15" customHeight="1" x14ac:dyDescent="0.2">
      <c r="B9" s="76" t="s">
        <v>219</v>
      </c>
      <c r="C9" s="77"/>
      <c r="D9" s="77"/>
      <c r="E9" s="70" t="s">
        <v>202</v>
      </c>
      <c r="F9" s="70"/>
      <c r="G9" s="70"/>
      <c r="H9" s="70"/>
      <c r="I9" s="71"/>
    </row>
    <row r="10" spans="1:13" ht="15" customHeight="1" x14ac:dyDescent="0.2">
      <c r="B10" s="78"/>
      <c r="C10" s="79"/>
      <c r="D10" s="79"/>
      <c r="E10" s="72"/>
      <c r="F10" s="72"/>
      <c r="G10" s="72"/>
      <c r="H10" s="72"/>
      <c r="I10" s="73"/>
    </row>
    <row r="11" spans="1:13" ht="15" customHeight="1" x14ac:dyDescent="0.2">
      <c r="B11" s="78" t="s">
        <v>220</v>
      </c>
      <c r="C11" s="79"/>
      <c r="D11" s="79"/>
      <c r="E11" s="72" t="s">
        <v>262</v>
      </c>
      <c r="F11" s="72"/>
      <c r="G11" s="72"/>
      <c r="H11" s="72"/>
      <c r="I11" s="73"/>
    </row>
    <row r="12" spans="1:13" ht="15" customHeight="1" x14ac:dyDescent="0.2">
      <c r="B12" s="80"/>
      <c r="C12" s="81"/>
      <c r="D12" s="81"/>
      <c r="E12" s="74"/>
      <c r="F12" s="74"/>
      <c r="G12" s="74"/>
      <c r="H12" s="74"/>
      <c r="I12" s="75"/>
    </row>
    <row r="13" spans="1:13" ht="15" customHeight="1" x14ac:dyDescent="0.2"/>
    <row r="14" spans="1:13" ht="15" customHeight="1" x14ac:dyDescent="0.2"/>
    <row r="15" spans="1:13" ht="15" customHeight="1" x14ac:dyDescent="0.2"/>
    <row r="16" spans="1:1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7">
    <mergeCell ref="A1:A5"/>
    <mergeCell ref="D1:M3"/>
    <mergeCell ref="D4:M5"/>
    <mergeCell ref="E9:I10"/>
    <mergeCell ref="E11:I12"/>
    <mergeCell ref="B9:D10"/>
    <mergeCell ref="B11:D12"/>
  </mergeCells>
  <dataValidations count="2">
    <dataValidation type="list" allowBlank="1" showInputMessage="1" showErrorMessage="1" sqref="E9" xr:uid="{9417A608-7C37-45F8-B74B-309FEB815CA9}">
      <formula1>Departamento</formula1>
    </dataValidation>
    <dataValidation type="list" allowBlank="1" showInputMessage="1" showErrorMessage="1" sqref="E11" xr:uid="{048774D2-6E07-4573-938F-BAD954E53F9B}">
      <formula1>INDIRECT(E9)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0"/>
  <sheetViews>
    <sheetView showGridLines="0" workbookViewId="0">
      <selection activeCell="F13" sqref="F13"/>
    </sheetView>
  </sheetViews>
  <sheetFormatPr baseColWidth="10" defaultRowHeight="15" x14ac:dyDescent="0.2"/>
  <cols>
    <col min="1" max="1" width="3.5" customWidth="1"/>
    <col min="2" max="2" width="21" bestFit="1" customWidth="1"/>
    <col min="3" max="3" width="46" bestFit="1" customWidth="1"/>
    <col min="4" max="4" width="22.33203125" bestFit="1" customWidth="1"/>
  </cols>
  <sheetData>
    <row r="1" spans="2:5" ht="16" thickBot="1" x14ac:dyDescent="0.25"/>
    <row r="2" spans="2:5" s="28" customFormat="1" ht="17" thickBot="1" x14ac:dyDescent="0.25">
      <c r="B2" s="85" t="s">
        <v>261</v>
      </c>
      <c r="C2" s="86"/>
      <c r="D2" s="86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IFERROR(VLOOKUP(CONCATENATE(C4,C5),Listas!$C$2:$L$64,10,FALSE),0)</f>
        <v>2</v>
      </c>
    </row>
    <row r="5" spans="2:5" x14ac:dyDescent="0.2">
      <c r="B5" s="38" t="s">
        <v>155</v>
      </c>
      <c r="C5" t="str">
        <f>Carátula!E11</f>
        <v>AUXILIAR GESTIÓN DOMICILIARIA</v>
      </c>
    </row>
    <row r="7" spans="2:5" ht="19" x14ac:dyDescent="0.25">
      <c r="B7" s="9" t="s">
        <v>0</v>
      </c>
      <c r="C7" s="9" t="s">
        <v>1</v>
      </c>
      <c r="D7" s="10" t="str">
        <f>IF($E$4=1,"Administrador",IF($E$4=2,"Usuario Operativo",IF($E$4=3,"Usuario Estándar","Sin Permisos")))</f>
        <v>Usuario Operativo</v>
      </c>
    </row>
    <row r="8" spans="2:5" ht="19" x14ac:dyDescent="0.2">
      <c r="B8" s="29" t="s">
        <v>123</v>
      </c>
      <c r="C8" s="30"/>
      <c r="D8" s="31"/>
    </row>
    <row r="9" spans="2:5" s="21" customFormat="1" x14ac:dyDescent="0.2">
      <c r="B9" s="32"/>
      <c r="C9" s="26" t="s">
        <v>124</v>
      </c>
      <c r="D9" s="8" t="str">
        <f>IF($E$4=1,"*",IF($E$4=2,"*",IF($E$4=3,"*","")))</f>
        <v>*</v>
      </c>
    </row>
    <row r="10" spans="2:5" x14ac:dyDescent="0.2">
      <c r="B10" s="14"/>
      <c r="C10" s="13" t="s">
        <v>125</v>
      </c>
      <c r="D10" s="8" t="str">
        <f t="shared" ref="D10:D23" si="0">IF($E$4=1,"*",IF($E$4=2,"*",IF($E$4=3,"*","")))</f>
        <v>*</v>
      </c>
    </row>
    <row r="11" spans="2:5" x14ac:dyDescent="0.2">
      <c r="B11" s="14"/>
      <c r="C11" s="13" t="s">
        <v>126</v>
      </c>
      <c r="D11" s="8" t="str">
        <f t="shared" si="0"/>
        <v>*</v>
      </c>
    </row>
    <row r="12" spans="2:5" x14ac:dyDescent="0.2">
      <c r="B12" s="14"/>
      <c r="C12" s="13" t="s">
        <v>127</v>
      </c>
      <c r="D12" s="8" t="str">
        <f t="shared" si="0"/>
        <v>*</v>
      </c>
    </row>
    <row r="13" spans="2:5" x14ac:dyDescent="0.2">
      <c r="B13" s="14"/>
      <c r="C13" s="13" t="s">
        <v>128</v>
      </c>
      <c r="D13" s="8" t="str">
        <f t="shared" si="0"/>
        <v>*</v>
      </c>
    </row>
    <row r="14" spans="2:5" x14ac:dyDescent="0.2">
      <c r="B14" s="14"/>
      <c r="C14" s="13" t="s">
        <v>129</v>
      </c>
      <c r="D14" s="8" t="str">
        <f t="shared" si="0"/>
        <v>*</v>
      </c>
    </row>
    <row r="15" spans="2:5" x14ac:dyDescent="0.2">
      <c r="B15" s="14"/>
      <c r="C15" s="13" t="s">
        <v>130</v>
      </c>
      <c r="D15" s="8" t="str">
        <f t="shared" si="0"/>
        <v>*</v>
      </c>
    </row>
    <row r="16" spans="2:5" x14ac:dyDescent="0.2">
      <c r="B16" s="14"/>
      <c r="C16" s="13" t="s">
        <v>131</v>
      </c>
      <c r="D16" s="8" t="str">
        <f t="shared" si="0"/>
        <v>*</v>
      </c>
    </row>
    <row r="17" spans="2:4" x14ac:dyDescent="0.2">
      <c r="B17" s="14"/>
      <c r="C17" s="13" t="s">
        <v>132</v>
      </c>
      <c r="D17" s="8" t="str">
        <f>IF($E$4=1,"*",IF($E$4=2,"*",IF($E$4=3,"","")))</f>
        <v>*</v>
      </c>
    </row>
    <row r="18" spans="2:4" x14ac:dyDescent="0.2">
      <c r="B18" s="15"/>
      <c r="C18" s="13" t="s">
        <v>133</v>
      </c>
      <c r="D18" s="8" t="str">
        <f t="shared" si="0"/>
        <v>*</v>
      </c>
    </row>
    <row r="19" spans="2:4" ht="19" x14ac:dyDescent="0.2">
      <c r="B19" s="29" t="s">
        <v>134</v>
      </c>
      <c r="C19" s="30"/>
      <c r="D19" s="31"/>
    </row>
    <row r="20" spans="2:4" s="21" customFormat="1" x14ac:dyDescent="0.2">
      <c r="B20" s="32"/>
      <c r="C20" s="26" t="s">
        <v>135</v>
      </c>
      <c r="D20" s="8" t="str">
        <f>IF($E$4=1,"*",IF($E$4=2,"",IF($E$4=3,"","")))</f>
        <v/>
      </c>
    </row>
    <row r="21" spans="2:4" ht="15" customHeight="1" x14ac:dyDescent="0.2">
      <c r="B21" s="15"/>
      <c r="C21" s="13" t="s">
        <v>136</v>
      </c>
      <c r="D21" s="8" t="str">
        <f>IF($E$4=1,"*",IF($E$4=2,"",IF($E$4=3,"","")))</f>
        <v/>
      </c>
    </row>
    <row r="22" spans="2:4" ht="19" x14ac:dyDescent="0.2">
      <c r="B22" s="29" t="s">
        <v>137</v>
      </c>
      <c r="C22" s="33"/>
      <c r="D22" s="31"/>
    </row>
    <row r="23" spans="2:4" s="21" customFormat="1" x14ac:dyDescent="0.2">
      <c r="B23" s="32"/>
      <c r="C23" s="34" t="s">
        <v>138</v>
      </c>
      <c r="D23" s="8" t="str">
        <f t="shared" si="0"/>
        <v>*</v>
      </c>
    </row>
    <row r="24" spans="2:4" x14ac:dyDescent="0.2">
      <c r="B24" s="14"/>
      <c r="C24" s="13" t="s">
        <v>139</v>
      </c>
      <c r="D24" s="8" t="str">
        <f t="shared" ref="D24:D32" si="1">IF($E$4=1,"*",IF($E$4=2,"",IF($E$4=3,"","")))</f>
        <v/>
      </c>
    </row>
    <row r="25" spans="2:4" x14ac:dyDescent="0.2">
      <c r="B25" s="14"/>
      <c r="C25" s="13" t="s">
        <v>140</v>
      </c>
      <c r="D25" s="8" t="str">
        <f t="shared" si="1"/>
        <v/>
      </c>
    </row>
    <row r="26" spans="2:4" x14ac:dyDescent="0.2">
      <c r="B26" s="15"/>
      <c r="C26" s="13" t="s">
        <v>141</v>
      </c>
      <c r="D26" s="8" t="str">
        <f t="shared" si="1"/>
        <v/>
      </c>
    </row>
    <row r="27" spans="2:4" ht="19" x14ac:dyDescent="0.2">
      <c r="B27" s="29" t="s">
        <v>142</v>
      </c>
      <c r="C27" s="35"/>
      <c r="D27" s="31"/>
    </row>
    <row r="28" spans="2:4" s="21" customFormat="1" x14ac:dyDescent="0.2">
      <c r="B28" s="32"/>
      <c r="C28" s="36" t="s">
        <v>143</v>
      </c>
      <c r="D28" s="8" t="str">
        <f t="shared" si="1"/>
        <v/>
      </c>
    </row>
    <row r="29" spans="2:4" x14ac:dyDescent="0.2">
      <c r="B29" s="14"/>
      <c r="C29" s="13" t="s">
        <v>144</v>
      </c>
      <c r="D29" s="8" t="str">
        <f t="shared" ref="D29" si="2">IF($E$4=1,"*",IF($E$4=2,"*",IF($E$4=3,"*","")))</f>
        <v>*</v>
      </c>
    </row>
    <row r="30" spans="2:4" x14ac:dyDescent="0.2">
      <c r="B30" s="14"/>
      <c r="C30" s="13" t="s">
        <v>145</v>
      </c>
      <c r="D30" s="8" t="str">
        <f t="shared" si="1"/>
        <v/>
      </c>
    </row>
    <row r="31" spans="2:4" x14ac:dyDescent="0.2">
      <c r="B31" s="14"/>
      <c r="C31" s="13" t="s">
        <v>146</v>
      </c>
      <c r="D31" s="8" t="str">
        <f t="shared" si="1"/>
        <v/>
      </c>
    </row>
    <row r="32" spans="2:4" x14ac:dyDescent="0.2">
      <c r="B32" s="15"/>
      <c r="C32" s="13" t="s">
        <v>147</v>
      </c>
      <c r="D32" s="8" t="str">
        <f t="shared" si="1"/>
        <v/>
      </c>
    </row>
    <row r="33" spans="2:4" ht="19" x14ac:dyDescent="0.2">
      <c r="B33" s="29" t="s">
        <v>57</v>
      </c>
      <c r="C33" s="30"/>
      <c r="D33" s="31"/>
    </row>
    <row r="34" spans="2:4" s="21" customFormat="1" x14ac:dyDescent="0.2">
      <c r="B34" s="32"/>
      <c r="C34" s="26" t="s">
        <v>148</v>
      </c>
      <c r="D34" s="8" t="str">
        <f>IF($E$4=1,"*",IF($E$4=2,"*",IF($E$4=3,"*","")))</f>
        <v>*</v>
      </c>
    </row>
    <row r="35" spans="2:4" x14ac:dyDescent="0.2">
      <c r="B35" s="14"/>
      <c r="C35" s="13" t="s">
        <v>149</v>
      </c>
      <c r="D35" s="8" t="str">
        <f>IF($E$4=1,"*",IF($E$4=2,"*",IF($E$4=3,"","")))</f>
        <v>*</v>
      </c>
    </row>
    <row r="36" spans="2:4" x14ac:dyDescent="0.2">
      <c r="B36" s="14"/>
      <c r="C36" s="13" t="s">
        <v>150</v>
      </c>
      <c r="D36" s="8" t="str">
        <f t="shared" ref="D36" si="3">IF($E$4=1,"*",IF($E$4=2,"",IF($E$4=3,"","")))</f>
        <v/>
      </c>
    </row>
    <row r="37" spans="2:4" x14ac:dyDescent="0.2">
      <c r="B37" s="5"/>
      <c r="D37" s="37"/>
    </row>
    <row r="38" spans="2:4" x14ac:dyDescent="0.2">
      <c r="D38" s="37"/>
    </row>
    <row r="39" spans="2:4" x14ac:dyDescent="0.2">
      <c r="D39" s="37"/>
    </row>
    <row r="40" spans="2:4" x14ac:dyDescent="0.2">
      <c r="D40" s="37"/>
    </row>
  </sheetData>
  <mergeCells count="1">
    <mergeCell ref="B2:D2"/>
  </mergeCells>
  <pageMargins left="0.7" right="0.7" top="0.75" bottom="0.75" header="0.3" footer="0.3"/>
  <ignoredErrors>
    <ignoredError sqref="D17 D2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DFE1-219E-E445-86E8-4A06410018D6}">
  <dimension ref="B1:E26"/>
  <sheetViews>
    <sheetView showGridLines="0" workbookViewId="0">
      <selection activeCell="B3" sqref="B3"/>
    </sheetView>
  </sheetViews>
  <sheetFormatPr baseColWidth="10" defaultColWidth="9.1640625" defaultRowHeight="15" x14ac:dyDescent="0.2"/>
  <cols>
    <col min="1" max="1" width="4.6640625" customWidth="1"/>
    <col min="2" max="2" width="18.5" bestFit="1" customWidth="1"/>
    <col min="3" max="3" width="33.6640625" customWidth="1"/>
    <col min="4" max="4" width="16.5" customWidth="1"/>
    <col min="5" max="5" width="9.5" bestFit="1" customWidth="1"/>
    <col min="7" max="7" width="11.83203125" bestFit="1" customWidth="1"/>
  </cols>
  <sheetData>
    <row r="1" spans="2:5" ht="16" thickBot="1" x14ac:dyDescent="0.25"/>
    <row r="2" spans="2:5" ht="20" thickBot="1" x14ac:dyDescent="0.3">
      <c r="B2" s="82" t="s">
        <v>256</v>
      </c>
      <c r="C2" s="83"/>
      <c r="D2" s="84"/>
      <c r="E2" s="40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IFERROR(VLOOKUP(CONCATENATE(C4,C5),Listas!$C$2:$M$64,11,FALSE),0)</f>
        <v>2</v>
      </c>
    </row>
    <row r="5" spans="2:5" x14ac:dyDescent="0.2">
      <c r="B5" s="38" t="s">
        <v>155</v>
      </c>
      <c r="C5" t="str">
        <f>Carátula!E11</f>
        <v>AUXILIAR GESTIÓN DOMICILIARIA</v>
      </c>
      <c r="E5" s="37"/>
    </row>
    <row r="7" spans="2:5" ht="19" x14ac:dyDescent="0.25">
      <c r="B7" s="9" t="s">
        <v>56</v>
      </c>
      <c r="C7" s="9" t="s">
        <v>1</v>
      </c>
      <c r="D7" s="10" t="str">
        <f>IF($E$4=1,"Sistemas",IF($E$4=2,"Group Admin",IF($E$4=3,"Agente","Sin Permisos")))</f>
        <v>Group Admin</v>
      </c>
    </row>
    <row r="8" spans="2:5" ht="19" x14ac:dyDescent="0.2">
      <c r="B8" s="1" t="s">
        <v>92</v>
      </c>
      <c r="C8" s="2"/>
      <c r="D8" s="3"/>
    </row>
    <row r="9" spans="2:5" x14ac:dyDescent="0.2">
      <c r="C9" s="8" t="s">
        <v>102</v>
      </c>
      <c r="D9" s="8" t="str">
        <f>IF($E$4=1,"",IF($E$4=2,"",IF($E$4=3,"*","")))</f>
        <v/>
      </c>
    </row>
    <row r="10" spans="2:5" x14ac:dyDescent="0.2">
      <c r="C10" s="8" t="s">
        <v>103</v>
      </c>
      <c r="D10" s="8" t="str">
        <f>IF($E$4=1,"*",IF($E$4=2,"*",IF($E$4=3,"","")))</f>
        <v>*</v>
      </c>
    </row>
    <row r="11" spans="2:5" ht="19" x14ac:dyDescent="0.2">
      <c r="B11" s="1" t="s">
        <v>58</v>
      </c>
      <c r="C11" s="2"/>
      <c r="D11" s="3"/>
    </row>
    <row r="12" spans="2:5" x14ac:dyDescent="0.2">
      <c r="C12" s="8" t="s">
        <v>104</v>
      </c>
      <c r="D12" s="8" t="str">
        <f>IF($E$4=1,"*",IF($E$4=2,"",IF($E$4=3,"","")))</f>
        <v/>
      </c>
    </row>
    <row r="13" spans="2:5" x14ac:dyDescent="0.2">
      <c r="C13" s="8" t="s">
        <v>105</v>
      </c>
      <c r="D13" s="8" t="str">
        <f>IF($E$4=1,"*",IF($E$4=2,"",IF($E$4=3,"","")))</f>
        <v/>
      </c>
    </row>
    <row r="14" spans="2:5" x14ac:dyDescent="0.2">
      <c r="C14" s="8" t="s">
        <v>106</v>
      </c>
      <c r="D14" s="8" t="str">
        <f>IF($E$4=1,"*",IF($E$4=2,"",IF($E$4=3,"","")))</f>
        <v/>
      </c>
    </row>
    <row r="15" spans="2:5" ht="19" x14ac:dyDescent="0.2">
      <c r="B15" s="1" t="s">
        <v>107</v>
      </c>
      <c r="C15" s="2"/>
      <c r="D15" s="7"/>
    </row>
    <row r="16" spans="2:5" x14ac:dyDescent="0.2">
      <c r="C16" s="8" t="s">
        <v>108</v>
      </c>
      <c r="D16" s="8" t="str">
        <f>IF($E$4=1,"*",IF($E$4=2,"",IF($E$4=3,"","")))</f>
        <v/>
      </c>
    </row>
    <row r="17" spans="2:4" x14ac:dyDescent="0.2">
      <c r="C17" s="8" t="s">
        <v>109</v>
      </c>
      <c r="D17" s="8" t="str">
        <f>IF($E$4=1,"*",IF($E$4=2,"",IF($E$4=3,"","")))</f>
        <v/>
      </c>
    </row>
    <row r="18" spans="2:4" x14ac:dyDescent="0.2">
      <c r="C18" s="8" t="s">
        <v>110</v>
      </c>
      <c r="D18" s="8" t="str">
        <f>IF($E$4=1,"*",IF($E$4=2,"",IF($E$4=3,"","")))</f>
        <v/>
      </c>
    </row>
    <row r="19" spans="2:4" ht="19" x14ac:dyDescent="0.2">
      <c r="B19" s="1" t="s">
        <v>72</v>
      </c>
      <c r="C19" s="2"/>
      <c r="D19" s="7"/>
    </row>
    <row r="20" spans="2:4" x14ac:dyDescent="0.2">
      <c r="C20" s="8" t="s">
        <v>111</v>
      </c>
      <c r="D20" s="8" t="str">
        <f>IF($E$4=1,"*",IF($E$4=2,"",IF($E$4=3,"","")))</f>
        <v/>
      </c>
    </row>
    <row r="21" spans="2:4" x14ac:dyDescent="0.2">
      <c r="C21" s="8" t="s">
        <v>112</v>
      </c>
      <c r="D21" s="8" t="str">
        <f>IF($E$4=1,"*",IF($E$4=2,"",IF($E$4=3,"","")))</f>
        <v/>
      </c>
    </row>
    <row r="22" spans="2:4" x14ac:dyDescent="0.2">
      <c r="C22" s="8" t="s">
        <v>113</v>
      </c>
      <c r="D22" s="8" t="str">
        <f>IF($E$4=1,"*",IF($E$4=2,"",IF($E$4=3,"","")))</f>
        <v/>
      </c>
    </row>
    <row r="23" spans="2:4" ht="19" x14ac:dyDescent="0.2">
      <c r="B23" s="1" t="s">
        <v>80</v>
      </c>
      <c r="C23" s="2"/>
      <c r="D23" s="7"/>
    </row>
    <row r="24" spans="2:4" x14ac:dyDescent="0.2">
      <c r="C24" s="8" t="s">
        <v>114</v>
      </c>
      <c r="D24" s="8" t="str">
        <f>IF($E$4=1,"*",IF($E$4=2,"*",IF($E$4=3,"","")))</f>
        <v>*</v>
      </c>
    </row>
    <row r="25" spans="2:4" x14ac:dyDescent="0.2">
      <c r="C25" s="8" t="s">
        <v>115</v>
      </c>
      <c r="D25" s="8" t="str">
        <f>IF($E$4=1,"*",IF($E$4=2,"*",IF($E$4=3,"","")))</f>
        <v>*</v>
      </c>
    </row>
    <row r="26" spans="2:4" x14ac:dyDescent="0.2">
      <c r="C26" s="8" t="s">
        <v>116</v>
      </c>
      <c r="D26" s="8" t="str">
        <f>IF($E$4=1,"*",IF($E$4=2,"*",IF($E$4=3,"","")))</f>
        <v>*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6EFD-1C3B-4F6E-B874-80A883852D04}">
  <dimension ref="A1:O64"/>
  <sheetViews>
    <sheetView topLeftCell="A19" workbookViewId="0">
      <selection activeCell="B41" sqref="B41"/>
    </sheetView>
  </sheetViews>
  <sheetFormatPr baseColWidth="10" defaultRowHeight="15" x14ac:dyDescent="0.2"/>
  <cols>
    <col min="1" max="1" width="27.33203125" style="47" bestFit="1" customWidth="1"/>
    <col min="2" max="2" width="42.33203125" style="47" bestFit="1" customWidth="1"/>
    <col min="3" max="3" width="56.33203125" style="47" customWidth="1"/>
    <col min="15" max="15" width="27.5" bestFit="1" customWidth="1"/>
  </cols>
  <sheetData>
    <row r="1" spans="1:15" ht="17" thickBot="1" x14ac:dyDescent="0.25">
      <c r="A1" s="52" t="s">
        <v>152</v>
      </c>
      <c r="B1" s="52" t="s">
        <v>153</v>
      </c>
      <c r="C1" s="52" t="s">
        <v>205</v>
      </c>
      <c r="D1" s="53" t="s">
        <v>204</v>
      </c>
      <c r="E1" s="54" t="s">
        <v>206</v>
      </c>
      <c r="F1" s="54" t="s">
        <v>243</v>
      </c>
      <c r="G1" s="54" t="s">
        <v>208</v>
      </c>
      <c r="H1" s="54" t="s">
        <v>242</v>
      </c>
      <c r="I1" s="54" t="s">
        <v>241</v>
      </c>
      <c r="J1" s="54" t="s">
        <v>238</v>
      </c>
      <c r="K1" s="54" t="s">
        <v>209</v>
      </c>
      <c r="L1" s="54" t="s">
        <v>210</v>
      </c>
      <c r="M1" s="54" t="s">
        <v>256</v>
      </c>
      <c r="N1" s="39"/>
      <c r="O1" s="55" t="s">
        <v>152</v>
      </c>
    </row>
    <row r="2" spans="1:15" ht="16" thickTop="1" x14ac:dyDescent="0.2">
      <c r="A2" s="44" t="s">
        <v>156</v>
      </c>
      <c r="B2" s="44" t="s">
        <v>246</v>
      </c>
      <c r="C2" s="45" t="str">
        <f>CONCATENATE(A2,B2)</f>
        <v>ADMINISTRACIÓNDIRECTOR GENERAL</v>
      </c>
      <c r="D2" s="46">
        <v>1</v>
      </c>
      <c r="E2" s="46">
        <v>1</v>
      </c>
      <c r="F2" s="46">
        <v>1</v>
      </c>
      <c r="G2" s="46">
        <v>1</v>
      </c>
      <c r="H2" s="46">
        <v>1</v>
      </c>
      <c r="I2" s="46">
        <v>1</v>
      </c>
      <c r="J2" s="46">
        <v>1</v>
      </c>
      <c r="K2" s="46">
        <v>1</v>
      </c>
      <c r="L2" s="46">
        <v>1</v>
      </c>
      <c r="M2" s="46">
        <v>1</v>
      </c>
      <c r="O2" s="18" t="s">
        <v>156</v>
      </c>
    </row>
    <row r="3" spans="1:15" x14ac:dyDescent="0.2">
      <c r="A3" s="44" t="s">
        <v>156</v>
      </c>
      <c r="B3" s="44" t="s">
        <v>247</v>
      </c>
      <c r="C3" s="45" t="str">
        <f t="shared" ref="C3:C11" si="0">CONCATENATE(A3,B3)</f>
        <v>ADMINISTRACIÓNDIRECTOR GENERAL ADJUNTO</v>
      </c>
      <c r="D3" s="46">
        <v>1</v>
      </c>
      <c r="E3" s="46">
        <v>1</v>
      </c>
      <c r="F3" s="46">
        <v>1</v>
      </c>
      <c r="G3" s="46">
        <v>1</v>
      </c>
      <c r="H3" s="46">
        <v>1</v>
      </c>
      <c r="I3" s="46">
        <v>1</v>
      </c>
      <c r="J3" s="46">
        <v>1</v>
      </c>
      <c r="K3" s="46">
        <v>1</v>
      </c>
      <c r="L3" s="46">
        <v>1</v>
      </c>
      <c r="M3" s="46">
        <v>1</v>
      </c>
      <c r="O3" s="18" t="s">
        <v>239</v>
      </c>
    </row>
    <row r="4" spans="1:15" x14ac:dyDescent="0.2">
      <c r="A4" s="44" t="s">
        <v>156</v>
      </c>
      <c r="B4" s="44" t="s">
        <v>162</v>
      </c>
      <c r="C4" s="45" t="str">
        <f t="shared" si="0"/>
        <v>ADMINISTRACIÓNGERENTE ADMINISTRATIVO</v>
      </c>
      <c r="D4" s="46">
        <v>1</v>
      </c>
      <c r="E4" s="46">
        <v>1</v>
      </c>
      <c r="F4" s="46">
        <v>1</v>
      </c>
      <c r="G4" s="46">
        <v>1</v>
      </c>
      <c r="H4" s="46">
        <v>1</v>
      </c>
      <c r="I4" s="46">
        <v>1</v>
      </c>
      <c r="J4" s="46">
        <v>1</v>
      </c>
      <c r="K4" s="46"/>
      <c r="L4" s="46">
        <v>1</v>
      </c>
      <c r="M4" s="46">
        <v>1</v>
      </c>
      <c r="O4" s="18" t="s">
        <v>202</v>
      </c>
    </row>
    <row r="5" spans="1:15" x14ac:dyDescent="0.2">
      <c r="A5" s="44" t="s">
        <v>156</v>
      </c>
      <c r="B5" s="44" t="s">
        <v>245</v>
      </c>
      <c r="C5" s="45" t="str">
        <f t="shared" si="0"/>
        <v>ADMINISTRACIÓNCOORDINADOR DE SISTEMAS</v>
      </c>
      <c r="D5" s="46">
        <v>1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6"/>
      <c r="L5" s="46">
        <v>1</v>
      </c>
      <c r="M5" s="46">
        <v>1</v>
      </c>
      <c r="O5" s="18" t="s">
        <v>240</v>
      </c>
    </row>
    <row r="6" spans="1:15" x14ac:dyDescent="0.2">
      <c r="A6" s="44" t="s">
        <v>156</v>
      </c>
      <c r="B6" s="44" t="s">
        <v>163</v>
      </c>
      <c r="C6" s="45" t="str">
        <f t="shared" si="0"/>
        <v>ADMINISTRACIÓNAUXILIAR DE SISTEMAS</v>
      </c>
      <c r="D6" s="46"/>
      <c r="E6" s="46"/>
      <c r="F6" s="46">
        <v>1</v>
      </c>
      <c r="G6" s="46"/>
      <c r="H6" s="46"/>
      <c r="I6" s="46"/>
      <c r="J6" s="46"/>
      <c r="K6" s="46"/>
      <c r="L6" s="46">
        <v>1</v>
      </c>
      <c r="O6" s="18" t="s">
        <v>203</v>
      </c>
    </row>
    <row r="7" spans="1:15" x14ac:dyDescent="0.2">
      <c r="A7" s="44" t="s">
        <v>156</v>
      </c>
      <c r="B7" s="44" t="s">
        <v>248</v>
      </c>
      <c r="C7" s="45" t="str">
        <f t="shared" si="0"/>
        <v>ADMINISTRACIÓNDESARROLLADOR</v>
      </c>
      <c r="D7" s="46"/>
      <c r="E7" s="46">
        <v>1</v>
      </c>
      <c r="F7" s="46">
        <v>3</v>
      </c>
      <c r="G7" s="46">
        <v>1</v>
      </c>
      <c r="H7" s="46">
        <v>1</v>
      </c>
      <c r="I7" s="46"/>
      <c r="J7" s="46"/>
      <c r="K7" s="46"/>
      <c r="L7" s="46">
        <v>2</v>
      </c>
      <c r="M7" s="57">
        <v>1</v>
      </c>
      <c r="O7" s="18"/>
    </row>
    <row r="8" spans="1:15" x14ac:dyDescent="0.2">
      <c r="A8" s="44" t="s">
        <v>156</v>
      </c>
      <c r="B8" s="44" t="s">
        <v>164</v>
      </c>
      <c r="C8" s="45" t="str">
        <f t="shared" si="0"/>
        <v>ADMINISTRACIÓNCOORDINADOR DE SISTEMAS DE GESTIÓN</v>
      </c>
      <c r="D8" s="46"/>
      <c r="E8" s="46"/>
      <c r="F8" s="46">
        <v>1</v>
      </c>
      <c r="G8" s="46"/>
      <c r="H8" s="46"/>
      <c r="I8" s="46"/>
      <c r="J8" s="46"/>
      <c r="K8" s="46"/>
      <c r="L8" s="46">
        <v>2</v>
      </c>
      <c r="O8" s="18"/>
    </row>
    <row r="9" spans="1:15" x14ac:dyDescent="0.2">
      <c r="A9" s="44" t="s">
        <v>156</v>
      </c>
      <c r="B9" s="44" t="s">
        <v>244</v>
      </c>
      <c r="C9" s="45" t="str">
        <f t="shared" si="0"/>
        <v>ADMINISTRACIÓNGERENTE DE RECURSOS HUMANOS</v>
      </c>
      <c r="D9" s="46"/>
      <c r="E9" s="46"/>
      <c r="F9" s="46">
        <v>3</v>
      </c>
      <c r="G9" s="46"/>
      <c r="H9" s="46"/>
      <c r="I9" s="46"/>
      <c r="J9" s="46"/>
      <c r="K9" s="46">
        <v>3</v>
      </c>
      <c r="L9" s="46">
        <v>2</v>
      </c>
      <c r="O9" s="18"/>
    </row>
    <row r="10" spans="1:15" x14ac:dyDescent="0.2">
      <c r="A10" s="44" t="s">
        <v>156</v>
      </c>
      <c r="B10" s="44" t="s">
        <v>249</v>
      </c>
      <c r="C10" s="45" t="str">
        <f t="shared" si="0"/>
        <v>ADMINISTRACIÓNAUXILIAR DE RECLUTAMIENTO Y SELECCIÓN</v>
      </c>
      <c r="D10" s="46"/>
      <c r="E10" s="46"/>
      <c r="F10" s="46">
        <v>3</v>
      </c>
      <c r="G10" s="46"/>
      <c r="H10" s="46"/>
      <c r="I10" s="46"/>
      <c r="J10" s="46"/>
      <c r="K10" s="46">
        <v>3</v>
      </c>
      <c r="L10" s="46">
        <v>2</v>
      </c>
      <c r="O10" s="18"/>
    </row>
    <row r="11" spans="1:15" x14ac:dyDescent="0.2">
      <c r="A11" s="44" t="s">
        <v>156</v>
      </c>
      <c r="B11" s="44" t="s">
        <v>250</v>
      </c>
      <c r="C11" s="45" t="str">
        <f t="shared" si="0"/>
        <v>ADMINISTRACIÓNCOORDINADOR DE CAPACITACIÓN</v>
      </c>
      <c r="D11" s="46"/>
      <c r="E11" s="46"/>
      <c r="F11" s="46">
        <v>3</v>
      </c>
      <c r="G11" s="46"/>
      <c r="H11" s="46"/>
      <c r="I11" s="46"/>
      <c r="J11" s="46"/>
      <c r="K11" s="46">
        <v>3</v>
      </c>
      <c r="L11" s="46">
        <v>2</v>
      </c>
      <c r="O11" s="18"/>
    </row>
    <row r="12" spans="1:15" x14ac:dyDescent="0.2">
      <c r="A12" s="44" t="s">
        <v>156</v>
      </c>
      <c r="B12" s="44" t="s">
        <v>158</v>
      </c>
      <c r="C12" s="45" t="str">
        <f>CONCATENATE(A12,B12)</f>
        <v>ADMINISTRACIÓNENCARGADO DE CONTABILIDAD Y TESORERÍA</v>
      </c>
      <c r="D12" s="46"/>
      <c r="E12" s="46"/>
      <c r="F12" s="46">
        <v>3</v>
      </c>
      <c r="G12" s="46"/>
      <c r="H12" s="46"/>
      <c r="I12" s="46"/>
      <c r="J12" s="46"/>
      <c r="K12" s="46"/>
      <c r="L12" s="46">
        <v>2</v>
      </c>
      <c r="O12" s="18"/>
    </row>
    <row r="13" spans="1:15" x14ac:dyDescent="0.2">
      <c r="A13" s="44" t="s">
        <v>156</v>
      </c>
      <c r="B13" s="44" t="s">
        <v>157</v>
      </c>
      <c r="C13" s="45" t="str">
        <f t="shared" ref="C13:C63" si="1">CONCATENATE(A13,B13)</f>
        <v>ADMINISTRACIÓNCONTADOR GENERAL</v>
      </c>
      <c r="D13" s="46"/>
      <c r="E13" s="46"/>
      <c r="F13" s="46">
        <v>3</v>
      </c>
      <c r="G13" s="46"/>
      <c r="H13" s="46"/>
      <c r="I13" s="46"/>
      <c r="J13" s="46"/>
      <c r="K13" s="46"/>
      <c r="L13" s="46">
        <v>2</v>
      </c>
    </row>
    <row r="14" spans="1:15" x14ac:dyDescent="0.2">
      <c r="A14" s="44" t="s">
        <v>156</v>
      </c>
      <c r="B14" s="47" t="s">
        <v>251</v>
      </c>
      <c r="C14" s="45" t="str">
        <f t="shared" si="1"/>
        <v>ADMINISTRACIÓNAUXILIAR DE COMPRAS</v>
      </c>
      <c r="F14" s="46">
        <v>3</v>
      </c>
      <c r="L14" s="56">
        <v>2</v>
      </c>
    </row>
    <row r="15" spans="1:15" x14ac:dyDescent="0.2">
      <c r="A15" s="44" t="s">
        <v>156</v>
      </c>
      <c r="B15" s="44" t="s">
        <v>159</v>
      </c>
      <c r="C15" s="45" t="str">
        <f t="shared" si="1"/>
        <v>ADMINISTRACIÓNAUXILIAR DE CONTROL Y GESTIÓN DE GASTOS</v>
      </c>
      <c r="D15" s="46"/>
      <c r="E15" s="46"/>
      <c r="F15" s="46">
        <v>3</v>
      </c>
      <c r="G15" s="46"/>
      <c r="H15" s="46"/>
      <c r="I15" s="46"/>
      <c r="J15" s="46"/>
      <c r="K15" s="46"/>
      <c r="L15" s="46">
        <v>2</v>
      </c>
    </row>
    <row r="16" spans="1:15" x14ac:dyDescent="0.2">
      <c r="A16" s="44" t="s">
        <v>156</v>
      </c>
      <c r="B16" s="44" t="s">
        <v>160</v>
      </c>
      <c r="C16" s="45" t="str">
        <f t="shared" si="1"/>
        <v>ADMINISTRACIÓNAUXILIAR DE CUENTAS POR COBRAR</v>
      </c>
      <c r="D16" s="46"/>
      <c r="E16" s="46"/>
      <c r="F16" s="46">
        <v>3</v>
      </c>
      <c r="G16" s="46"/>
      <c r="H16" s="46"/>
      <c r="I16" s="46"/>
      <c r="J16" s="46"/>
      <c r="K16" s="46"/>
      <c r="L16" s="46">
        <v>2</v>
      </c>
    </row>
    <row r="17" spans="1:12" x14ac:dyDescent="0.2">
      <c r="A17" s="44" t="s">
        <v>156</v>
      </c>
      <c r="B17" s="44" t="s">
        <v>161</v>
      </c>
      <c r="C17" s="45" t="str">
        <f t="shared" si="1"/>
        <v>ADMINISTRACIÓNAUXILIAR</v>
      </c>
      <c r="D17" s="46"/>
      <c r="E17" s="46"/>
      <c r="F17" s="46">
        <v>3</v>
      </c>
      <c r="G17" s="46"/>
      <c r="H17" s="46"/>
      <c r="I17" s="46"/>
      <c r="J17" s="46"/>
      <c r="K17" s="46"/>
      <c r="L17" s="46">
        <v>2</v>
      </c>
    </row>
    <row r="18" spans="1:12" x14ac:dyDescent="0.2">
      <c r="A18" s="44" t="s">
        <v>156</v>
      </c>
      <c r="B18" s="44" t="s">
        <v>165</v>
      </c>
      <c r="C18" s="45" t="str">
        <f t="shared" si="1"/>
        <v>ADMINISTRACIÓNBECARIO</v>
      </c>
      <c r="D18" s="46"/>
      <c r="E18" s="46"/>
      <c r="F18" s="46">
        <v>3</v>
      </c>
      <c r="G18" s="46"/>
      <c r="H18" s="46"/>
      <c r="I18" s="46"/>
      <c r="J18" s="46"/>
      <c r="K18" s="46"/>
      <c r="L18" s="46">
        <v>2</v>
      </c>
    </row>
    <row r="19" spans="1:12" x14ac:dyDescent="0.2">
      <c r="A19" s="18" t="s">
        <v>239</v>
      </c>
      <c r="B19" s="44" t="s">
        <v>166</v>
      </c>
      <c r="C19" s="45" t="str">
        <f t="shared" si="1"/>
        <v>COBRANZA_PUNTA_PUNTAASESOR DOMICILIARIO</v>
      </c>
      <c r="D19" s="46">
        <v>3</v>
      </c>
      <c r="E19" s="46">
        <v>5</v>
      </c>
      <c r="F19" s="46">
        <v>3</v>
      </c>
      <c r="G19" s="46"/>
      <c r="H19" s="46"/>
      <c r="I19" s="46"/>
      <c r="J19" s="46"/>
      <c r="K19" s="46"/>
      <c r="L19" s="46"/>
    </row>
    <row r="20" spans="1:12" x14ac:dyDescent="0.2">
      <c r="A20" s="18" t="s">
        <v>239</v>
      </c>
      <c r="B20" s="44" t="s">
        <v>167</v>
      </c>
      <c r="C20" s="45" t="str">
        <f t="shared" si="1"/>
        <v>COBRANZA_PUNTA_PUNTACOORDINADOR DE SUCURSAL</v>
      </c>
      <c r="D20" s="46">
        <v>2</v>
      </c>
      <c r="E20" s="46">
        <v>3</v>
      </c>
      <c r="F20" s="46">
        <v>3</v>
      </c>
      <c r="G20" s="46"/>
      <c r="H20" s="46"/>
      <c r="I20" s="46"/>
      <c r="J20" s="46"/>
      <c r="K20" s="46"/>
      <c r="L20" s="46">
        <v>2</v>
      </c>
    </row>
    <row r="21" spans="1:12" x14ac:dyDescent="0.2">
      <c r="A21" s="18" t="s">
        <v>239</v>
      </c>
      <c r="B21" s="44" t="s">
        <v>168</v>
      </c>
      <c r="C21" s="45" t="str">
        <f t="shared" si="1"/>
        <v>COBRANZA_PUNTA_PUNTASUPERVISOR PREJURIDICO</v>
      </c>
      <c r="D21" s="46"/>
      <c r="E21" s="46">
        <v>3</v>
      </c>
      <c r="F21" s="46">
        <v>3</v>
      </c>
      <c r="G21" s="46"/>
      <c r="H21" s="46"/>
      <c r="I21" s="46"/>
      <c r="J21" s="46"/>
      <c r="K21" s="46"/>
      <c r="L21" s="46">
        <v>2</v>
      </c>
    </row>
    <row r="22" spans="1:12" x14ac:dyDescent="0.2">
      <c r="A22" s="18" t="s">
        <v>239</v>
      </c>
      <c r="B22" s="44" t="s">
        <v>169</v>
      </c>
      <c r="C22" s="45" t="str">
        <f t="shared" si="1"/>
        <v xml:space="preserve">COBRANZA_PUNTA_PUNTAABOGADO DE EJECUCIÓN </v>
      </c>
      <c r="D22" s="46"/>
      <c r="E22" s="46">
        <v>4</v>
      </c>
      <c r="F22" s="46">
        <v>3</v>
      </c>
      <c r="G22" s="46"/>
      <c r="H22" s="46"/>
      <c r="I22" s="46"/>
      <c r="J22" s="46"/>
      <c r="K22" s="46"/>
      <c r="L22" s="46">
        <v>2</v>
      </c>
    </row>
    <row r="23" spans="1:12" x14ac:dyDescent="0.2">
      <c r="A23" s="18" t="s">
        <v>239</v>
      </c>
      <c r="B23" s="44" t="s">
        <v>170</v>
      </c>
      <c r="C23" s="45" t="str">
        <f t="shared" si="1"/>
        <v>COBRANZA_PUNTA_PUNTACOORDINADOR PREJURIDICO</v>
      </c>
      <c r="D23" s="46"/>
      <c r="E23" s="46">
        <v>3</v>
      </c>
      <c r="F23" s="46">
        <v>3</v>
      </c>
      <c r="G23" s="46"/>
      <c r="H23" s="46"/>
      <c r="I23" s="46"/>
      <c r="J23" s="46"/>
      <c r="K23" s="46"/>
      <c r="L23" s="46">
        <v>2</v>
      </c>
    </row>
    <row r="24" spans="1:12" x14ac:dyDescent="0.2">
      <c r="A24" s="18" t="s">
        <v>239</v>
      </c>
      <c r="B24" s="44" t="s">
        <v>171</v>
      </c>
      <c r="C24" s="45" t="str">
        <f t="shared" si="1"/>
        <v>COBRANZA_PUNTA_PUNTAABOGADO</v>
      </c>
      <c r="D24" s="46"/>
      <c r="E24" s="46">
        <v>4</v>
      </c>
      <c r="F24" s="46">
        <v>3</v>
      </c>
      <c r="G24" s="46"/>
      <c r="H24" s="46"/>
      <c r="I24" s="46"/>
      <c r="J24" s="46"/>
      <c r="K24" s="46"/>
      <c r="L24" s="46">
        <v>2</v>
      </c>
    </row>
    <row r="25" spans="1:12" x14ac:dyDescent="0.2">
      <c r="A25" s="18" t="s">
        <v>239</v>
      </c>
      <c r="B25" s="44" t="s">
        <v>172</v>
      </c>
      <c r="C25" s="45" t="str">
        <f t="shared" si="1"/>
        <v xml:space="preserve">COBRANZA_PUNTA_PUNTASUPERVISOR DE EMPLAZAMIENTOS </v>
      </c>
      <c r="D25" s="46"/>
      <c r="E25" s="46">
        <v>3</v>
      </c>
      <c r="F25" s="46">
        <v>3</v>
      </c>
      <c r="G25" s="46"/>
      <c r="H25" s="46"/>
      <c r="I25" s="46"/>
      <c r="J25" s="46"/>
      <c r="K25" s="46"/>
      <c r="L25" s="46">
        <v>2</v>
      </c>
    </row>
    <row r="26" spans="1:12" x14ac:dyDescent="0.2">
      <c r="A26" s="18" t="s">
        <v>239</v>
      </c>
      <c r="B26" s="44" t="s">
        <v>173</v>
      </c>
      <c r="C26" s="45" t="str">
        <f t="shared" si="1"/>
        <v>COBRANZA_PUNTA_PUNTAASESOR TELEFONICO</v>
      </c>
      <c r="D26" s="46"/>
      <c r="E26" s="46">
        <v>4</v>
      </c>
      <c r="F26" s="46">
        <v>3</v>
      </c>
      <c r="G26" s="46"/>
      <c r="H26" s="46"/>
      <c r="I26" s="46">
        <v>4</v>
      </c>
      <c r="J26" s="46">
        <v>4</v>
      </c>
      <c r="K26" s="46"/>
      <c r="L26" s="46">
        <v>3</v>
      </c>
    </row>
    <row r="27" spans="1:12" x14ac:dyDescent="0.2">
      <c r="A27" s="18" t="s">
        <v>239</v>
      </c>
      <c r="B27" s="44" t="s">
        <v>174</v>
      </c>
      <c r="C27" s="45" t="str">
        <f t="shared" si="1"/>
        <v>COBRANZA_PUNTA_PUNTAABOGADO SUCURSAL</v>
      </c>
      <c r="D27" s="46"/>
      <c r="E27" s="46">
        <v>4</v>
      </c>
      <c r="F27" s="46">
        <v>3</v>
      </c>
      <c r="G27" s="46"/>
      <c r="H27" s="46"/>
      <c r="I27" s="46"/>
      <c r="J27" s="46"/>
      <c r="K27" s="46"/>
      <c r="L27" s="46">
        <v>2</v>
      </c>
    </row>
    <row r="28" spans="1:12" x14ac:dyDescent="0.2">
      <c r="A28" s="18" t="s">
        <v>239</v>
      </c>
      <c r="B28" s="44" t="s">
        <v>175</v>
      </c>
      <c r="C28" s="45" t="str">
        <f t="shared" si="1"/>
        <v>COBRANZA_PUNTA_PUNTAABOGADO DE PROCESOS</v>
      </c>
      <c r="D28" s="46"/>
      <c r="E28" s="46">
        <v>4</v>
      </c>
      <c r="F28" s="46">
        <v>3</v>
      </c>
      <c r="G28" s="46"/>
      <c r="H28" s="46"/>
      <c r="I28" s="46"/>
      <c r="J28" s="46"/>
      <c r="K28" s="46"/>
      <c r="L28" s="46">
        <v>2</v>
      </c>
    </row>
    <row r="29" spans="1:12" x14ac:dyDescent="0.2">
      <c r="A29" s="18" t="s">
        <v>239</v>
      </c>
      <c r="B29" s="44" t="s">
        <v>176</v>
      </c>
      <c r="C29" s="45" t="str">
        <f t="shared" si="1"/>
        <v>COBRANZA_PUNTA_PUNTASUPERVISOR DE CALL CENTER</v>
      </c>
      <c r="D29" s="46"/>
      <c r="E29" s="46">
        <v>3</v>
      </c>
      <c r="F29" s="46">
        <v>3</v>
      </c>
      <c r="G29" s="46"/>
      <c r="H29" s="46"/>
      <c r="I29" s="46">
        <v>2</v>
      </c>
      <c r="J29" s="46">
        <v>2</v>
      </c>
      <c r="K29" s="46"/>
      <c r="L29" s="46">
        <v>2</v>
      </c>
    </row>
    <row r="30" spans="1:12" x14ac:dyDescent="0.2">
      <c r="A30" s="18" t="s">
        <v>239</v>
      </c>
      <c r="B30" s="44" t="s">
        <v>177</v>
      </c>
      <c r="C30" s="45" t="str">
        <f t="shared" si="1"/>
        <v>COBRANZA_PUNTA_PUNTACOORDINADOR REGIONAL</v>
      </c>
      <c r="D30" s="46">
        <v>2</v>
      </c>
      <c r="E30" s="46">
        <v>3</v>
      </c>
      <c r="F30" s="46">
        <v>3</v>
      </c>
      <c r="G30" s="46"/>
      <c r="H30" s="46"/>
      <c r="I30" s="46"/>
      <c r="J30" s="46"/>
      <c r="K30" s="46"/>
      <c r="L30" s="46">
        <v>2</v>
      </c>
    </row>
    <row r="31" spans="1:12" x14ac:dyDescent="0.2">
      <c r="A31" s="18" t="s">
        <v>239</v>
      </c>
      <c r="B31" s="44" t="s">
        <v>178</v>
      </c>
      <c r="C31" s="45" t="str">
        <f t="shared" si="1"/>
        <v>COBRANZA_PUNTA_PUNTAAUXILIAR ADMINISTRATIVO</v>
      </c>
      <c r="D31" s="46"/>
      <c r="E31" s="46">
        <v>4</v>
      </c>
      <c r="F31" s="46">
        <v>3</v>
      </c>
      <c r="G31" s="46"/>
      <c r="H31" s="46"/>
      <c r="I31" s="46"/>
      <c r="J31" s="46"/>
      <c r="K31" s="46"/>
      <c r="L31" s="46">
        <v>2</v>
      </c>
    </row>
    <row r="32" spans="1:12" x14ac:dyDescent="0.2">
      <c r="A32" s="18" t="s">
        <v>239</v>
      </c>
      <c r="B32" s="44" t="s">
        <v>179</v>
      </c>
      <c r="C32" s="45" t="str">
        <f t="shared" si="1"/>
        <v>COBRANZA_PUNTA_PUNTASUPERVISOR DE PROCESOS</v>
      </c>
      <c r="D32" s="46"/>
      <c r="E32" s="46">
        <v>3</v>
      </c>
      <c r="F32" s="46">
        <v>3</v>
      </c>
      <c r="G32" s="46"/>
      <c r="H32" s="46"/>
      <c r="I32" s="46"/>
      <c r="J32" s="46"/>
      <c r="K32" s="46"/>
      <c r="L32" s="46">
        <v>2</v>
      </c>
    </row>
    <row r="33" spans="1:13" x14ac:dyDescent="0.2">
      <c r="A33" s="18" t="s">
        <v>239</v>
      </c>
      <c r="B33" s="44" t="s">
        <v>180</v>
      </c>
      <c r="C33" s="45" t="str">
        <f t="shared" si="1"/>
        <v>COBRANZA_PUNTA_PUNTAENLACE INFONAVIT</v>
      </c>
      <c r="D33" s="46"/>
      <c r="E33" s="46">
        <v>4</v>
      </c>
      <c r="F33" s="46">
        <v>3</v>
      </c>
      <c r="G33" s="46"/>
      <c r="H33" s="46"/>
      <c r="I33" s="46"/>
      <c r="J33" s="46"/>
      <c r="K33" s="46"/>
      <c r="L33" s="46">
        <v>2</v>
      </c>
    </row>
    <row r="34" spans="1:13" x14ac:dyDescent="0.2">
      <c r="A34" s="18" t="s">
        <v>239</v>
      </c>
      <c r="B34" s="44" t="s">
        <v>181</v>
      </c>
      <c r="C34" s="45" t="str">
        <f t="shared" si="1"/>
        <v>COBRANZA_PUNTA_PUNTAGERENTE</v>
      </c>
      <c r="D34" s="46">
        <v>2</v>
      </c>
      <c r="E34" s="46">
        <v>3</v>
      </c>
      <c r="F34" s="46">
        <v>3</v>
      </c>
      <c r="G34" s="46"/>
      <c r="H34" s="46"/>
      <c r="I34" s="46"/>
      <c r="J34" s="46"/>
      <c r="K34" s="46"/>
      <c r="L34" s="46">
        <v>2</v>
      </c>
    </row>
    <row r="35" spans="1:13" x14ac:dyDescent="0.2">
      <c r="A35" s="18" t="s">
        <v>239</v>
      </c>
      <c r="B35" s="44" t="s">
        <v>182</v>
      </c>
      <c r="C35" s="45" t="str">
        <f t="shared" si="1"/>
        <v>COBRANZA_PUNTA_PUNTACOORDINADOR DE ZONA (TAMAULIPAS)</v>
      </c>
      <c r="D35" s="46"/>
      <c r="E35" s="46">
        <v>3</v>
      </c>
      <c r="F35" s="46">
        <v>3</v>
      </c>
      <c r="G35" s="46"/>
      <c r="H35" s="46"/>
      <c r="I35" s="46"/>
      <c r="J35" s="46"/>
      <c r="K35" s="46"/>
      <c r="L35" s="46">
        <v>2</v>
      </c>
    </row>
    <row r="36" spans="1:13" x14ac:dyDescent="0.2">
      <c r="A36" s="18" t="s">
        <v>239</v>
      </c>
      <c r="B36" s="44" t="s">
        <v>183</v>
      </c>
      <c r="C36" s="45" t="str">
        <f t="shared" si="1"/>
        <v>COBRANZA_PUNTA_PUNTASUPERVISOR DE EJECUCIONES</v>
      </c>
      <c r="D36" s="46"/>
      <c r="E36" s="46">
        <v>3</v>
      </c>
      <c r="F36" s="46">
        <v>3</v>
      </c>
      <c r="G36" s="46"/>
      <c r="H36" s="46"/>
      <c r="I36" s="46"/>
      <c r="J36" s="46"/>
      <c r="K36" s="46"/>
      <c r="L36" s="46">
        <v>2</v>
      </c>
    </row>
    <row r="37" spans="1:13" x14ac:dyDescent="0.2">
      <c r="A37" s="18" t="s">
        <v>239</v>
      </c>
      <c r="B37" s="44" t="s">
        <v>161</v>
      </c>
      <c r="C37" s="45" t="str">
        <f t="shared" si="1"/>
        <v>COBRANZA_PUNTA_PUNTAAUXILIAR</v>
      </c>
      <c r="D37" s="46"/>
      <c r="E37" s="46">
        <v>4</v>
      </c>
      <c r="F37" s="46">
        <v>3</v>
      </c>
      <c r="G37" s="46"/>
      <c r="H37" s="46"/>
      <c r="I37" s="46"/>
      <c r="J37" s="46"/>
      <c r="K37" s="46"/>
      <c r="L37" s="46">
        <v>2</v>
      </c>
    </row>
    <row r="38" spans="1:13" x14ac:dyDescent="0.2">
      <c r="A38" s="18" t="s">
        <v>239</v>
      </c>
      <c r="B38" s="44" t="s">
        <v>184</v>
      </c>
      <c r="C38" s="45" t="str">
        <f t="shared" si="1"/>
        <v>COBRANZA_PUNTA_PUNTACOORDINADOR JURIDICO</v>
      </c>
      <c r="D38" s="46"/>
      <c r="E38" s="46">
        <v>3</v>
      </c>
      <c r="F38" s="46">
        <v>3</v>
      </c>
      <c r="G38" s="46"/>
      <c r="H38" s="46"/>
      <c r="I38" s="46"/>
      <c r="J38" s="46"/>
      <c r="K38" s="46"/>
      <c r="L38" s="46">
        <v>2</v>
      </c>
    </row>
    <row r="39" spans="1:13" x14ac:dyDescent="0.2">
      <c r="A39" s="18" t="s">
        <v>239</v>
      </c>
      <c r="B39" s="44" t="s">
        <v>165</v>
      </c>
      <c r="C39" s="45" t="str">
        <f t="shared" si="1"/>
        <v>COBRANZA_PUNTA_PUNTABECARIO</v>
      </c>
      <c r="D39" s="46"/>
      <c r="E39" s="46">
        <v>4</v>
      </c>
      <c r="F39" s="46">
        <v>3</v>
      </c>
      <c r="G39" s="46"/>
      <c r="H39" s="46"/>
      <c r="I39" s="46"/>
      <c r="J39" s="46"/>
      <c r="K39" s="46"/>
      <c r="L39" s="46">
        <v>2</v>
      </c>
    </row>
    <row r="40" spans="1:13" x14ac:dyDescent="0.2">
      <c r="A40" s="44" t="s">
        <v>202</v>
      </c>
      <c r="B40" s="44" t="s">
        <v>262</v>
      </c>
      <c r="C40" s="45" t="str">
        <f t="shared" si="1"/>
        <v>GESTIÓN_DOMICILIARIAAUXILIAR GESTIÓN DOMICILIARIA</v>
      </c>
      <c r="D40" s="46">
        <v>2</v>
      </c>
      <c r="E40" s="46"/>
      <c r="F40" s="46">
        <v>3</v>
      </c>
      <c r="G40" s="46"/>
      <c r="H40" s="46"/>
      <c r="I40" s="46"/>
      <c r="J40" s="46"/>
      <c r="K40" s="46"/>
      <c r="L40" s="46">
        <v>2</v>
      </c>
      <c r="M40" s="46">
        <v>2</v>
      </c>
    </row>
    <row r="41" spans="1:13" x14ac:dyDescent="0.2">
      <c r="A41" s="44" t="s">
        <v>202</v>
      </c>
      <c r="B41" s="44" t="s">
        <v>166</v>
      </c>
      <c r="C41" s="45" t="str">
        <f t="shared" si="1"/>
        <v>GESTIÓN_DOMICILIARIAASESOR DOMICILIARIO</v>
      </c>
      <c r="D41" s="46">
        <v>3</v>
      </c>
      <c r="E41" s="46"/>
      <c r="F41" s="46">
        <v>3</v>
      </c>
      <c r="G41" s="46"/>
      <c r="H41" s="46"/>
      <c r="I41" s="46"/>
      <c r="J41" s="46"/>
      <c r="K41" s="46"/>
      <c r="L41" s="46"/>
      <c r="M41" s="46">
        <v>3</v>
      </c>
    </row>
    <row r="42" spans="1:13" x14ac:dyDescent="0.2">
      <c r="A42" s="44" t="s">
        <v>202</v>
      </c>
      <c r="B42" s="44" t="s">
        <v>186</v>
      </c>
      <c r="C42" s="45" t="str">
        <f t="shared" si="1"/>
        <v>GESTIÓN_DOMICILIARIAVERIFICADOR</v>
      </c>
      <c r="D42" s="46">
        <v>3</v>
      </c>
      <c r="E42" s="46"/>
      <c r="F42" s="46">
        <v>3</v>
      </c>
      <c r="G42" s="46"/>
      <c r="H42" s="46"/>
      <c r="I42" s="46"/>
      <c r="J42" s="46"/>
      <c r="K42" s="46"/>
      <c r="L42" s="46"/>
      <c r="M42" s="46">
        <v>3</v>
      </c>
    </row>
    <row r="43" spans="1:13" x14ac:dyDescent="0.2">
      <c r="A43" s="44" t="s">
        <v>202</v>
      </c>
      <c r="B43" s="44" t="s">
        <v>187</v>
      </c>
      <c r="C43" s="45" t="str">
        <f t="shared" si="1"/>
        <v>GESTIÓN_DOMICILIARIAASESOR DOMICILIARIO (VERIFICACIONES)</v>
      </c>
      <c r="D43" s="46">
        <v>3</v>
      </c>
      <c r="E43" s="46"/>
      <c r="F43" s="46">
        <v>3</v>
      </c>
      <c r="G43" s="46"/>
      <c r="H43" s="46"/>
      <c r="I43" s="46"/>
      <c r="J43" s="46"/>
      <c r="K43" s="46"/>
      <c r="L43" s="46"/>
      <c r="M43" s="46">
        <v>3</v>
      </c>
    </row>
    <row r="44" spans="1:13" x14ac:dyDescent="0.2">
      <c r="A44" s="44" t="s">
        <v>240</v>
      </c>
      <c r="B44" s="44" t="s">
        <v>188</v>
      </c>
      <c r="C44" s="45" t="str">
        <f t="shared" si="1"/>
        <v>INVESTIGACIÓN_DE_CREDITOENCARGADO DE BANCO</v>
      </c>
      <c r="D44" s="46"/>
      <c r="E44" s="46"/>
      <c r="F44" s="46">
        <v>3</v>
      </c>
      <c r="G44" s="46">
        <v>2</v>
      </c>
      <c r="H44" s="46">
        <v>2</v>
      </c>
      <c r="I44" s="46"/>
      <c r="J44" s="46"/>
      <c r="K44" s="46"/>
      <c r="L44" s="46">
        <v>2</v>
      </c>
    </row>
    <row r="45" spans="1:13" x14ac:dyDescent="0.2">
      <c r="A45" s="44" t="s">
        <v>240</v>
      </c>
      <c r="B45" s="44" t="s">
        <v>189</v>
      </c>
      <c r="C45" s="45" t="str">
        <f t="shared" si="1"/>
        <v>INVESTIGACIÓN_DE_CREDITOAUXILIAR DE REFERENCIAS</v>
      </c>
      <c r="D45" s="46"/>
      <c r="E45" s="46"/>
      <c r="F45" s="46">
        <v>3</v>
      </c>
      <c r="G45" s="46">
        <v>3</v>
      </c>
      <c r="H45" s="46">
        <v>3</v>
      </c>
      <c r="I45" s="46"/>
      <c r="J45" s="46"/>
      <c r="K45" s="46"/>
      <c r="L45" s="46">
        <v>2</v>
      </c>
    </row>
    <row r="46" spans="1:13" x14ac:dyDescent="0.2">
      <c r="A46" s="44" t="s">
        <v>240</v>
      </c>
      <c r="B46" s="44" t="s">
        <v>190</v>
      </c>
      <c r="C46" s="45" t="str">
        <f t="shared" si="1"/>
        <v>INVESTIGACIÓN_DE_CREDITOGESTOR DE RPP Y C</v>
      </c>
      <c r="D46" s="46"/>
      <c r="E46" s="46"/>
      <c r="F46" s="46">
        <v>3</v>
      </c>
      <c r="G46" s="46">
        <v>3</v>
      </c>
      <c r="H46" s="46">
        <v>3</v>
      </c>
      <c r="I46" s="46"/>
      <c r="J46" s="46"/>
      <c r="K46" s="46"/>
      <c r="L46" s="46">
        <v>3</v>
      </c>
    </row>
    <row r="47" spans="1:13" x14ac:dyDescent="0.2">
      <c r="A47" s="44" t="s">
        <v>240</v>
      </c>
      <c r="B47" s="44" t="s">
        <v>191</v>
      </c>
      <c r="C47" s="45" t="str">
        <f t="shared" si="1"/>
        <v>INVESTIGACIÓN_DE_CREDITOENCARGADO DE ZONA</v>
      </c>
      <c r="D47" s="46"/>
      <c r="E47" s="46"/>
      <c r="F47" s="46">
        <v>3</v>
      </c>
      <c r="G47" s="46">
        <v>3</v>
      </c>
      <c r="H47" s="46">
        <v>3</v>
      </c>
      <c r="I47" s="46"/>
      <c r="J47" s="46"/>
      <c r="K47" s="46"/>
      <c r="L47" s="46">
        <v>3</v>
      </c>
    </row>
    <row r="48" spans="1:13" x14ac:dyDescent="0.2">
      <c r="A48" s="44" t="s">
        <v>240</v>
      </c>
      <c r="B48" s="44" t="s">
        <v>192</v>
      </c>
      <c r="C48" s="45" t="str">
        <f t="shared" si="1"/>
        <v>INVESTIGACIÓN_DE_CREDITOSUPERVISOR REGISTRO PUBLICO</v>
      </c>
      <c r="D48" s="46"/>
      <c r="E48" s="46"/>
      <c r="F48" s="46">
        <v>3</v>
      </c>
      <c r="G48" s="46">
        <v>2</v>
      </c>
      <c r="H48" s="46">
        <v>2</v>
      </c>
      <c r="I48" s="46"/>
      <c r="J48" s="46"/>
      <c r="K48" s="46"/>
      <c r="L48" s="46">
        <v>2</v>
      </c>
    </row>
    <row r="49" spans="1:12" x14ac:dyDescent="0.2">
      <c r="A49" s="44" t="s">
        <v>240</v>
      </c>
      <c r="B49" s="44" t="s">
        <v>193</v>
      </c>
      <c r="C49" s="45" t="str">
        <f t="shared" si="1"/>
        <v>INVESTIGACIÓN_DE_CREDITOAUXILIAR DE CAPTURA</v>
      </c>
      <c r="D49" s="46"/>
      <c r="E49" s="46"/>
      <c r="F49" s="46">
        <v>3</v>
      </c>
      <c r="G49" s="46">
        <v>3</v>
      </c>
      <c r="H49" s="46">
        <v>3</v>
      </c>
      <c r="I49" s="46"/>
      <c r="J49" s="46"/>
      <c r="K49" s="46"/>
      <c r="L49" s="46">
        <v>2</v>
      </c>
    </row>
    <row r="50" spans="1:12" x14ac:dyDescent="0.2">
      <c r="A50" s="44" t="s">
        <v>240</v>
      </c>
      <c r="B50" s="44" t="s">
        <v>194</v>
      </c>
      <c r="C50" s="45" t="str">
        <f t="shared" si="1"/>
        <v>INVESTIGACIÓN_DE_CREDITOAUXILIAR RPP Y C</v>
      </c>
      <c r="D50" s="46"/>
      <c r="E50" s="46"/>
      <c r="F50" s="46">
        <v>3</v>
      </c>
      <c r="G50" s="46">
        <v>3</v>
      </c>
      <c r="H50" s="46">
        <v>3</v>
      </c>
      <c r="I50" s="46"/>
      <c r="J50" s="46"/>
      <c r="K50" s="46"/>
      <c r="L50" s="46">
        <v>2</v>
      </c>
    </row>
    <row r="51" spans="1:12" x14ac:dyDescent="0.2">
      <c r="A51" s="44" t="s">
        <v>240</v>
      </c>
      <c r="B51" s="44" t="s">
        <v>195</v>
      </c>
      <c r="C51" s="45" t="str">
        <f t="shared" si="1"/>
        <v>INVESTIGACIÓN_DE_CREDITOSUPERVISOR DE ATENCIÓN A CLIENTES</v>
      </c>
      <c r="D51" s="46"/>
      <c r="E51" s="46"/>
      <c r="F51" s="46">
        <v>3</v>
      </c>
      <c r="G51" s="46">
        <v>2</v>
      </c>
      <c r="H51" s="46">
        <v>2</v>
      </c>
      <c r="I51" s="46"/>
      <c r="J51" s="46"/>
      <c r="K51" s="46"/>
      <c r="L51" s="46">
        <v>2</v>
      </c>
    </row>
    <row r="52" spans="1:12" x14ac:dyDescent="0.2">
      <c r="A52" s="44" t="s">
        <v>240</v>
      </c>
      <c r="B52" s="44" t="s">
        <v>196</v>
      </c>
      <c r="C52" s="45" t="str">
        <f t="shared" si="1"/>
        <v>INVESTIGACIÓN_DE_CREDITOSUPERVISOR DE REFERENCIAS Y CAPTURA</v>
      </c>
      <c r="D52" s="46"/>
      <c r="E52" s="46"/>
      <c r="F52" s="46">
        <v>3</v>
      </c>
      <c r="G52" s="46">
        <v>2</v>
      </c>
      <c r="H52" s="46">
        <v>2</v>
      </c>
      <c r="I52" s="46"/>
      <c r="J52" s="46"/>
      <c r="K52" s="46"/>
      <c r="L52" s="46">
        <v>2</v>
      </c>
    </row>
    <row r="53" spans="1:12" x14ac:dyDescent="0.2">
      <c r="A53" s="44" t="s">
        <v>240</v>
      </c>
      <c r="B53" s="44" t="s">
        <v>178</v>
      </c>
      <c r="C53" s="45" t="str">
        <f t="shared" si="1"/>
        <v>INVESTIGACIÓN_DE_CREDITOAUXILIAR ADMINISTRATIVO</v>
      </c>
      <c r="D53" s="46"/>
      <c r="E53" s="46"/>
      <c r="F53" s="46">
        <v>3</v>
      </c>
      <c r="G53" s="46">
        <v>2</v>
      </c>
      <c r="H53" s="46">
        <v>2</v>
      </c>
      <c r="I53" s="46"/>
      <c r="J53" s="46"/>
      <c r="K53" s="46"/>
      <c r="L53" s="46">
        <v>2</v>
      </c>
    </row>
    <row r="54" spans="1:12" x14ac:dyDescent="0.2">
      <c r="A54" s="44" t="s">
        <v>240</v>
      </c>
      <c r="B54" s="44" t="s">
        <v>197</v>
      </c>
      <c r="C54" s="45" t="str">
        <f t="shared" si="1"/>
        <v>INVESTIGACIÓN_DE_CREDITOSUPERVISOR DE BANCOS</v>
      </c>
      <c r="D54" s="46"/>
      <c r="E54" s="46"/>
      <c r="F54" s="46">
        <v>3</v>
      </c>
      <c r="G54" s="46">
        <v>2</v>
      </c>
      <c r="H54" s="46">
        <v>2</v>
      </c>
      <c r="I54" s="46"/>
      <c r="J54" s="46"/>
      <c r="K54" s="46"/>
      <c r="L54" s="46">
        <v>2</v>
      </c>
    </row>
    <row r="55" spans="1:12" x14ac:dyDescent="0.2">
      <c r="A55" s="44" t="s">
        <v>240</v>
      </c>
      <c r="B55" s="44" t="s">
        <v>198</v>
      </c>
      <c r="C55" s="45" t="str">
        <f t="shared" si="1"/>
        <v>INVESTIGACIÓN_DE_CREDITOAUXILIAR OPERATIVO (CAPTURA)</v>
      </c>
      <c r="D55" s="46"/>
      <c r="E55" s="46"/>
      <c r="F55" s="46">
        <v>3</v>
      </c>
      <c r="G55" s="46">
        <v>3</v>
      </c>
      <c r="H55" s="46">
        <v>3</v>
      </c>
      <c r="I55" s="46"/>
      <c r="J55" s="46"/>
      <c r="K55" s="46"/>
      <c r="L55" s="46">
        <v>3</v>
      </c>
    </row>
    <row r="56" spans="1:12" x14ac:dyDescent="0.2">
      <c r="A56" s="44" t="s">
        <v>240</v>
      </c>
      <c r="B56" s="44" t="s">
        <v>199</v>
      </c>
      <c r="C56" s="45" t="str">
        <f t="shared" si="1"/>
        <v>INVESTIGACIÓN_DE_CREDITOAUXILIAR DE ENCARGADO DE BANCO</v>
      </c>
      <c r="D56" s="46"/>
      <c r="E56" s="46"/>
      <c r="F56" s="46">
        <v>3</v>
      </c>
      <c r="G56" s="46">
        <v>2</v>
      </c>
      <c r="H56" s="46">
        <v>2</v>
      </c>
      <c r="I56" s="46"/>
      <c r="J56" s="46"/>
      <c r="K56" s="46"/>
      <c r="L56" s="46">
        <v>2</v>
      </c>
    </row>
    <row r="57" spans="1:12" x14ac:dyDescent="0.2">
      <c r="A57" s="44" t="s">
        <v>240</v>
      </c>
      <c r="B57" s="44" t="s">
        <v>165</v>
      </c>
      <c r="C57" s="45" t="str">
        <f t="shared" si="1"/>
        <v>INVESTIGACIÓN_DE_CREDITOBECARIO</v>
      </c>
      <c r="D57" s="46"/>
      <c r="E57" s="46"/>
      <c r="F57" s="46">
        <v>3</v>
      </c>
      <c r="G57" s="46">
        <v>3</v>
      </c>
      <c r="H57" s="46">
        <v>3</v>
      </c>
      <c r="I57" s="46"/>
      <c r="J57" s="46"/>
      <c r="K57" s="46"/>
      <c r="L57" s="46">
        <v>3</v>
      </c>
    </row>
    <row r="58" spans="1:12" x14ac:dyDescent="0.2">
      <c r="A58" s="44" t="s">
        <v>240</v>
      </c>
      <c r="B58" s="44" t="s">
        <v>200</v>
      </c>
      <c r="C58" s="45" t="str">
        <f t="shared" si="1"/>
        <v>INVESTIGACIÓN_DE_CREDITOMENSAJERO</v>
      </c>
      <c r="D58" s="46"/>
      <c r="E58" s="46"/>
      <c r="F58" s="46">
        <v>3</v>
      </c>
      <c r="G58" s="46">
        <v>3</v>
      </c>
      <c r="H58" s="46">
        <v>3</v>
      </c>
      <c r="I58" s="46"/>
      <c r="J58" s="46"/>
      <c r="K58" s="46"/>
      <c r="L58" s="46">
        <v>3</v>
      </c>
    </row>
    <row r="59" spans="1:12" x14ac:dyDescent="0.2">
      <c r="A59" s="44" t="s">
        <v>203</v>
      </c>
      <c r="B59" s="44" t="s">
        <v>201</v>
      </c>
      <c r="C59" s="45" t="str">
        <f t="shared" si="1"/>
        <v>RECUPERACIÓN_DE_CARTERASUPERVISOR GESTION DOMICILIARIA</v>
      </c>
      <c r="D59" s="46"/>
      <c r="E59" s="46">
        <v>3</v>
      </c>
      <c r="F59" s="46">
        <v>3</v>
      </c>
      <c r="G59" s="46"/>
      <c r="H59" s="46"/>
      <c r="I59" s="46"/>
      <c r="J59" s="46"/>
      <c r="K59" s="46"/>
      <c r="L59" s="46">
        <v>2</v>
      </c>
    </row>
    <row r="60" spans="1:12" x14ac:dyDescent="0.2">
      <c r="A60" s="44" t="s">
        <v>203</v>
      </c>
      <c r="B60" s="44" t="s">
        <v>178</v>
      </c>
      <c r="C60" s="45" t="str">
        <f t="shared" si="1"/>
        <v>RECUPERACIÓN_DE_CARTERAAUXILIAR ADMINISTRATIVO</v>
      </c>
      <c r="D60" s="46"/>
      <c r="E60" s="46">
        <v>3</v>
      </c>
      <c r="F60" s="46">
        <v>3</v>
      </c>
      <c r="G60" s="46"/>
      <c r="H60" s="46"/>
      <c r="I60" s="46">
        <v>3</v>
      </c>
      <c r="J60" s="46">
        <v>3</v>
      </c>
      <c r="K60" s="46"/>
      <c r="L60" s="46">
        <v>3</v>
      </c>
    </row>
    <row r="61" spans="1:12" x14ac:dyDescent="0.2">
      <c r="A61" s="44" t="s">
        <v>203</v>
      </c>
      <c r="B61" s="44" t="s">
        <v>173</v>
      </c>
      <c r="C61" s="45" t="str">
        <f t="shared" si="1"/>
        <v>RECUPERACIÓN_DE_CARTERAASESOR TELEFONICO</v>
      </c>
      <c r="D61" s="46"/>
      <c r="E61" s="46">
        <v>4</v>
      </c>
      <c r="F61" s="46">
        <v>3</v>
      </c>
      <c r="G61" s="46"/>
      <c r="H61" s="46"/>
      <c r="I61" s="46">
        <v>4</v>
      </c>
      <c r="J61" s="46">
        <v>4</v>
      </c>
      <c r="K61" s="46"/>
      <c r="L61" s="46">
        <v>3</v>
      </c>
    </row>
    <row r="62" spans="1:12" x14ac:dyDescent="0.2">
      <c r="A62" s="44" t="s">
        <v>203</v>
      </c>
      <c r="B62" s="44" t="s">
        <v>176</v>
      </c>
      <c r="C62" s="45" t="str">
        <f t="shared" si="1"/>
        <v>RECUPERACIÓN_DE_CARTERASUPERVISOR DE CALL CENTER</v>
      </c>
      <c r="D62" s="46"/>
      <c r="E62" s="46">
        <v>3</v>
      </c>
      <c r="F62" s="46">
        <v>3</v>
      </c>
      <c r="G62" s="46"/>
      <c r="H62" s="46"/>
      <c r="I62" s="46">
        <v>2</v>
      </c>
      <c r="J62" s="46">
        <v>2</v>
      </c>
      <c r="K62" s="46"/>
      <c r="L62" s="46">
        <v>2</v>
      </c>
    </row>
    <row r="63" spans="1:12" x14ac:dyDescent="0.2">
      <c r="A63" s="44" t="s">
        <v>203</v>
      </c>
      <c r="B63" s="44" t="s">
        <v>185</v>
      </c>
      <c r="C63" s="45" t="str">
        <f t="shared" si="1"/>
        <v>RECUPERACIÓN_DE_CARTERACOORDINADOR</v>
      </c>
      <c r="D63" s="46"/>
      <c r="E63" s="46">
        <v>3</v>
      </c>
      <c r="F63" s="46">
        <v>3</v>
      </c>
      <c r="G63" s="46"/>
      <c r="H63" s="46"/>
      <c r="I63" s="46"/>
      <c r="J63" s="46"/>
      <c r="K63" s="46"/>
      <c r="L63" s="46">
        <v>2</v>
      </c>
    </row>
    <row r="64" spans="1:12" x14ac:dyDescent="0.2">
      <c r="A64" s="44" t="s">
        <v>203</v>
      </c>
      <c r="B64" s="44" t="s">
        <v>166</v>
      </c>
      <c r="C64" s="45" t="str">
        <f t="shared" ref="C64" si="2">CONCATENATE(A64,B64)</f>
        <v>RECUPERACIÓN_DE_CARTERAASESOR DOMICILIARIO</v>
      </c>
      <c r="D64" s="46">
        <v>3</v>
      </c>
      <c r="E64" s="46">
        <v>5</v>
      </c>
      <c r="F64" s="46">
        <v>3</v>
      </c>
      <c r="G64" s="46"/>
      <c r="H64" s="46"/>
      <c r="I64" s="46"/>
      <c r="J64" s="46"/>
      <c r="K64" s="46"/>
      <c r="L64" s="46">
        <v>3</v>
      </c>
    </row>
  </sheetData>
  <autoFilter ref="A1:B64" xr:uid="{C99F4D79-8FAB-40BD-82EC-21A528FCE5AF}">
    <sortState xmlns:xlrd2="http://schemas.microsoft.com/office/spreadsheetml/2017/richdata2" ref="A2:B64">
      <sortCondition ref="A1:A64"/>
    </sortState>
  </autoFilter>
  <conditionalFormatting sqref="C1:C1048576 E1:N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6"/>
  <sheetViews>
    <sheetView showGridLines="0" workbookViewId="0">
      <selection activeCell="E5" sqref="E5"/>
    </sheetView>
  </sheetViews>
  <sheetFormatPr baseColWidth="10" defaultColWidth="9.1640625" defaultRowHeight="15" x14ac:dyDescent="0.2"/>
  <cols>
    <col min="1" max="1" width="4.6640625" customWidth="1"/>
    <col min="2" max="2" width="18.5" bestFit="1" customWidth="1"/>
    <col min="3" max="3" width="33.6640625" customWidth="1"/>
    <col min="4" max="4" width="16.5" customWidth="1"/>
    <col min="5" max="5" width="9.5" bestFit="1" customWidth="1"/>
    <col min="7" max="7" width="11.83203125" bestFit="1" customWidth="1"/>
  </cols>
  <sheetData>
    <row r="1" spans="2:5" ht="16" thickBot="1" x14ac:dyDescent="0.25"/>
    <row r="2" spans="2:5" ht="20" thickBot="1" x14ac:dyDescent="0.3">
      <c r="B2" s="82" t="s">
        <v>151</v>
      </c>
      <c r="C2" s="83"/>
      <c r="D2" s="84"/>
      <c r="E2" s="40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IFERROR(VLOOKUP(CONCATENATE(C4,C5),Listas!$C$2:$L$64,2,FALSE),0)</f>
        <v>2</v>
      </c>
    </row>
    <row r="5" spans="2:5" x14ac:dyDescent="0.2">
      <c r="B5" s="38" t="s">
        <v>155</v>
      </c>
      <c r="C5" t="str">
        <f>Carátula!E11</f>
        <v>AUXILIAR GESTIÓN DOMICILIARIA</v>
      </c>
      <c r="E5" s="37"/>
    </row>
    <row r="7" spans="2:5" ht="19" x14ac:dyDescent="0.25">
      <c r="B7" s="9" t="s">
        <v>56</v>
      </c>
      <c r="C7" s="9" t="s">
        <v>1</v>
      </c>
      <c r="D7" s="10" t="str">
        <f>IF($E$4=1,"Sistemas",IF($E$4=2,"Group Admin",IF($E$4=3,"Agente","Sin Permisos")))</f>
        <v>Group Admin</v>
      </c>
    </row>
    <row r="8" spans="2:5" ht="19" x14ac:dyDescent="0.2">
      <c r="B8" s="1" t="s">
        <v>92</v>
      </c>
      <c r="C8" s="2"/>
      <c r="D8" s="3"/>
    </row>
    <row r="9" spans="2:5" x14ac:dyDescent="0.2">
      <c r="C9" s="8" t="s">
        <v>102</v>
      </c>
      <c r="D9" s="8" t="str">
        <f>IF($E$4=1,"",IF($E$4=2,"",IF($E$4=3,"*","")))</f>
        <v/>
      </c>
    </row>
    <row r="10" spans="2:5" x14ac:dyDescent="0.2">
      <c r="C10" s="8" t="s">
        <v>103</v>
      </c>
      <c r="D10" s="8" t="str">
        <f>IF($E$4=1,"*",IF($E$4=2,"*",IF($E$4=3,"","")))</f>
        <v>*</v>
      </c>
    </row>
    <row r="11" spans="2:5" ht="19" x14ac:dyDescent="0.2">
      <c r="B11" s="1" t="s">
        <v>58</v>
      </c>
      <c r="C11" s="2"/>
      <c r="D11" s="3"/>
    </row>
    <row r="12" spans="2:5" x14ac:dyDescent="0.2">
      <c r="C12" s="8" t="s">
        <v>104</v>
      </c>
      <c r="D12" s="8" t="str">
        <f>IF($E$4=1,"*",IF($E$4=2,"",IF($E$4=3,"","")))</f>
        <v/>
      </c>
    </row>
    <row r="13" spans="2:5" x14ac:dyDescent="0.2">
      <c r="C13" s="8" t="s">
        <v>105</v>
      </c>
      <c r="D13" s="8" t="str">
        <f>IF($E$4=1,"*",IF($E$4=2,"",IF($E$4=3,"","")))</f>
        <v/>
      </c>
    </row>
    <row r="14" spans="2:5" x14ac:dyDescent="0.2">
      <c r="C14" s="8" t="s">
        <v>106</v>
      </c>
      <c r="D14" s="8" t="str">
        <f>IF($E$4=1,"*",IF($E$4=2,"",IF($E$4=3,"","")))</f>
        <v/>
      </c>
    </row>
    <row r="15" spans="2:5" ht="19" x14ac:dyDescent="0.2">
      <c r="B15" s="1" t="s">
        <v>107</v>
      </c>
      <c r="C15" s="2"/>
      <c r="D15" s="7"/>
    </row>
    <row r="16" spans="2:5" x14ac:dyDescent="0.2">
      <c r="C16" s="8" t="s">
        <v>108</v>
      </c>
      <c r="D16" s="8" t="str">
        <f>IF($E$4=1,"*",IF($E$4=2,"",IF($E$4=3,"","")))</f>
        <v/>
      </c>
    </row>
    <row r="17" spans="2:4" x14ac:dyDescent="0.2">
      <c r="C17" s="8" t="s">
        <v>109</v>
      </c>
      <c r="D17" s="8" t="str">
        <f>IF($E$4=1,"*",IF($E$4=2,"",IF($E$4=3,"","")))</f>
        <v/>
      </c>
    </row>
    <row r="18" spans="2:4" x14ac:dyDescent="0.2">
      <c r="C18" s="8" t="s">
        <v>110</v>
      </c>
      <c r="D18" s="8" t="str">
        <f>IF($E$4=1,"*",IF($E$4=2,"",IF($E$4=3,"","")))</f>
        <v/>
      </c>
    </row>
    <row r="19" spans="2:4" ht="19" x14ac:dyDescent="0.2">
      <c r="B19" s="1" t="s">
        <v>72</v>
      </c>
      <c r="C19" s="2"/>
      <c r="D19" s="7"/>
    </row>
    <row r="20" spans="2:4" x14ac:dyDescent="0.2">
      <c r="C20" s="8" t="s">
        <v>111</v>
      </c>
      <c r="D20" s="8" t="str">
        <f>IF($E$4=1,"*",IF($E$4=2,"",IF($E$4=3,"","")))</f>
        <v/>
      </c>
    </row>
    <row r="21" spans="2:4" x14ac:dyDescent="0.2">
      <c r="C21" s="8" t="s">
        <v>112</v>
      </c>
      <c r="D21" s="8" t="str">
        <f>IF($E$4=1,"*",IF($E$4=2,"",IF($E$4=3,"","")))</f>
        <v/>
      </c>
    </row>
    <row r="22" spans="2:4" x14ac:dyDescent="0.2">
      <c r="C22" s="8" t="s">
        <v>113</v>
      </c>
      <c r="D22" s="8" t="str">
        <f>IF($E$4=1,"*",IF($E$4=2,"",IF($E$4=3,"","")))</f>
        <v/>
      </c>
    </row>
    <row r="23" spans="2:4" ht="19" x14ac:dyDescent="0.2">
      <c r="B23" s="1" t="s">
        <v>80</v>
      </c>
      <c r="C23" s="2"/>
      <c r="D23" s="7"/>
    </row>
    <row r="24" spans="2:4" x14ac:dyDescent="0.2">
      <c r="C24" s="8" t="s">
        <v>114</v>
      </c>
      <c r="D24" s="8" t="str">
        <f>IF($E$4=1,"*",IF($E$4=2,"*",IF($E$4=3,"","")))</f>
        <v>*</v>
      </c>
    </row>
    <row r="25" spans="2:4" x14ac:dyDescent="0.2">
      <c r="C25" s="8" t="s">
        <v>115</v>
      </c>
      <c r="D25" s="8" t="str">
        <f>IF($E$4=1,"*",IF($E$4=2,"*",IF($E$4=3,"","")))</f>
        <v>*</v>
      </c>
    </row>
    <row r="26" spans="2:4" x14ac:dyDescent="0.2">
      <c r="C26" s="8" t="s">
        <v>116</v>
      </c>
      <c r="D26" s="8" t="str">
        <f>IF($E$4=1,"*",IF($E$4=2,"*",IF($E$4=3,"","")))</f>
        <v>*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0"/>
  <sheetViews>
    <sheetView showGridLines="0" workbookViewId="0">
      <selection activeCell="E4" sqref="E4"/>
    </sheetView>
  </sheetViews>
  <sheetFormatPr baseColWidth="10" defaultColWidth="9.1640625" defaultRowHeight="15" x14ac:dyDescent="0.2"/>
  <cols>
    <col min="2" max="2" width="20.83203125" bestFit="1" customWidth="1"/>
    <col min="3" max="3" width="25.33203125" bestFit="1" customWidth="1"/>
    <col min="4" max="4" width="17.83203125" bestFit="1" customWidth="1"/>
  </cols>
  <sheetData>
    <row r="1" spans="2:5" ht="16" thickBot="1" x14ac:dyDescent="0.25"/>
    <row r="2" spans="2:5" ht="20" thickBot="1" x14ac:dyDescent="0.3">
      <c r="B2" s="82" t="s">
        <v>207</v>
      </c>
      <c r="C2" s="83"/>
      <c r="D2" s="84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IFERROR(VLOOKUP(CONCATENATE(C4,C5),Listas!$C$2:$L$64,3,FALSE),0)</f>
        <v>0</v>
      </c>
    </row>
    <row r="5" spans="2:5" x14ac:dyDescent="0.2">
      <c r="B5" s="38" t="s">
        <v>155</v>
      </c>
      <c r="C5" t="str">
        <f>Carátula!E11</f>
        <v>AUXILIAR GESTIÓN DOMICILIARIA</v>
      </c>
    </row>
    <row r="7" spans="2:5" ht="19" x14ac:dyDescent="0.25">
      <c r="B7" s="9" t="s">
        <v>56</v>
      </c>
      <c r="C7" s="9" t="s">
        <v>1</v>
      </c>
      <c r="D7" s="10" t="str">
        <f>IF($E$4=1,"Sistemas",IF($E$4=2,"Administrador",IF($E$4=3,"Supervisor",IF($E$4=4,"Asesor",IF($E$4=5,"Visitas","Sin Permisos")))))</f>
        <v>Sin Permisos</v>
      </c>
    </row>
    <row r="8" spans="2:5" ht="19" x14ac:dyDescent="0.2">
      <c r="B8" s="1" t="s">
        <v>72</v>
      </c>
      <c r="C8" s="2"/>
      <c r="D8" s="4" t="str">
        <f>IF($E$4=1,"(Auxiliar)",IF($E$4=2,"(Gerencia Cobranza)",""))</f>
        <v/>
      </c>
    </row>
    <row r="9" spans="2:5" x14ac:dyDescent="0.2">
      <c r="B9" s="5"/>
      <c r="C9" s="6" t="s">
        <v>86</v>
      </c>
      <c r="D9" s="8" t="str">
        <f>IF($E$4=1,"*",IF($E$4=2,"*",IF($E$4=3,"",IF($E$4=4,"",IF($E$4=5,"","")))))</f>
        <v/>
      </c>
    </row>
    <row r="10" spans="2:5" x14ac:dyDescent="0.2">
      <c r="B10" s="5"/>
      <c r="C10" s="6" t="s">
        <v>87</v>
      </c>
      <c r="D10" s="8" t="str">
        <f>IF($E$4=1,"* (SQL)",IF($E$4=2,"",IF($E$4=3,"",IF($E$4=4,"",IF($E$4=5,"","")))))</f>
        <v/>
      </c>
    </row>
    <row r="11" spans="2:5" x14ac:dyDescent="0.2">
      <c r="B11" s="5"/>
      <c r="C11" s="6" t="s">
        <v>88</v>
      </c>
      <c r="D11" s="8" t="str">
        <f>IF($E$4=1,"* (SQL)",IF($E$4=2,"* (layout)",IF($E$4=3,"",IF($E$4=4,"",IF($E$4=5,"","")))))</f>
        <v/>
      </c>
    </row>
    <row r="12" spans="2:5" ht="19" x14ac:dyDescent="0.2">
      <c r="B12" s="1" t="s">
        <v>89</v>
      </c>
      <c r="C12" s="2"/>
      <c r="D12" s="4" t="str">
        <f>IF($E$4=1,"(Auxiliar)",IF($E$4=2,"(Gerencia Cobranza)",""))</f>
        <v/>
      </c>
    </row>
    <row r="13" spans="2:5" x14ac:dyDescent="0.2">
      <c r="B13" s="5"/>
      <c r="C13" s="6" t="s">
        <v>90</v>
      </c>
      <c r="D13" s="8" t="str">
        <f>IF($E$4=1,"*",IF($E$4=2,"* (layout)",IF($E$4=3,"",IF($E$4=4,"",IF($E$4=5,"","")))))</f>
        <v/>
      </c>
    </row>
    <row r="14" spans="2:5" x14ac:dyDescent="0.2">
      <c r="B14" s="5"/>
      <c r="C14" s="6" t="s">
        <v>91</v>
      </c>
      <c r="D14" s="8" t="str">
        <f>IF($E$4=1,"*",IF($E$4=2,"*",IF($E$4=3,"*",IF($E$4=4,"*",IF($E$4=5,"*","")))))</f>
        <v/>
      </c>
    </row>
    <row r="15" spans="2:5" x14ac:dyDescent="0.2">
      <c r="B15" s="5"/>
      <c r="C15" s="6" t="s">
        <v>64</v>
      </c>
      <c r="D15" s="8" t="str">
        <f>IF($E$4=1,"* (SQL)",IF($E$4=2,"",IF($E$4=3,"",IF($E$4=4,"",IF($E$4=5,"","")))))</f>
        <v/>
      </c>
    </row>
    <row r="16" spans="2:5" ht="19" x14ac:dyDescent="0.2">
      <c r="B16" s="1" t="s">
        <v>92</v>
      </c>
      <c r="C16" s="2"/>
      <c r="D16" s="4" t="str">
        <f>IF($E$4=1,"(Auxiliar)",IF($E$4=2,"(Gerencia Cobranza)",""))</f>
        <v/>
      </c>
    </row>
    <row r="17" spans="2:4" x14ac:dyDescent="0.2">
      <c r="B17" s="5"/>
      <c r="C17" s="6" t="s">
        <v>93</v>
      </c>
      <c r="D17" s="8" t="str">
        <f>IF($E$4=1,"*",IF($E$4=2,"*",IF($E$4=3,"*",IF($E$4=4,"*",IF($E$4=5,"*","")))))</f>
        <v/>
      </c>
    </row>
    <row r="18" spans="2:4" x14ac:dyDescent="0.2">
      <c r="B18" s="5"/>
      <c r="C18" s="6" t="s">
        <v>94</v>
      </c>
      <c r="D18" s="8" t="str">
        <f>IF($E$4=1,"*",IF($E$4=2,"*",IF($E$4=3,"",IF($E$4=4,"",IF($E$4=5,"","")))))</f>
        <v/>
      </c>
    </row>
    <row r="19" spans="2:4" x14ac:dyDescent="0.2">
      <c r="B19" s="5"/>
      <c r="C19" s="6" t="s">
        <v>64</v>
      </c>
      <c r="D19" s="8" t="str">
        <f>IF($E$4=1,"* (SQL)",IF($E$4=2,"",IF($E$4=3,"",IF($E$4=4,"",IF($E$4=5,"","")))))</f>
        <v/>
      </c>
    </row>
    <row r="20" spans="2:4" ht="19" x14ac:dyDescent="0.2">
      <c r="B20" s="1" t="s">
        <v>95</v>
      </c>
      <c r="C20" s="2"/>
      <c r="D20" s="4" t="str">
        <f>IF($E$4=1,"(Auxiliar)",IF($E$4=2,"(Gerencia Cobranza)",""))</f>
        <v/>
      </c>
    </row>
    <row r="21" spans="2:4" x14ac:dyDescent="0.2">
      <c r="B21" s="5"/>
      <c r="C21" s="6" t="s">
        <v>96</v>
      </c>
      <c r="D21" s="8" t="str">
        <f>IF($E$4=1,"* (SQL)",IF($E$4=2,"* (layout)",IF($E$4=3,"*",IF($E$4=4,"*",IF($E$4=5,"*","")))))</f>
        <v/>
      </c>
    </row>
    <row r="22" spans="2:4" x14ac:dyDescent="0.2">
      <c r="B22" s="5"/>
      <c r="C22" s="6" t="s">
        <v>97</v>
      </c>
      <c r="D22" s="8" t="str">
        <f>IF($E$4=1,"* (SQL)",IF($E$4=2,"* (layout)",IF($E$4=3,"*",IF($E$4=4,"*",IF($E$4=5,"*","")))))</f>
        <v/>
      </c>
    </row>
    <row r="23" spans="2:4" x14ac:dyDescent="0.2">
      <c r="B23" s="5"/>
      <c r="C23" s="6" t="s">
        <v>98</v>
      </c>
      <c r="D23" s="8" t="str">
        <f>IF($E$4=1,"* (SQL)",IF($E$4=2,"* (layout)",IF($E$4=3,"*",IF($E$4=4,"*",IF($E$4=5,"*","")))))</f>
        <v/>
      </c>
    </row>
    <row r="24" spans="2:4" ht="19" x14ac:dyDescent="0.2">
      <c r="B24" s="1" t="s">
        <v>58</v>
      </c>
      <c r="C24" s="2"/>
      <c r="D24" s="4" t="str">
        <f>IF($E$4=1,"(Auxiliar)",IF($E$4=2,"(Gerencia Cobranza)",""))</f>
        <v/>
      </c>
    </row>
    <row r="25" spans="2:4" x14ac:dyDescent="0.2">
      <c r="B25" s="5"/>
      <c r="C25" s="6" t="s">
        <v>63</v>
      </c>
      <c r="D25" s="8" t="str">
        <f>IF($E$4=1,"*",IF($E$4=2,"*",IF($E$4=3,"",IF($E$4=4,"",IF($E$4=5,"","")))))</f>
        <v/>
      </c>
    </row>
    <row r="26" spans="2:4" x14ac:dyDescent="0.2">
      <c r="B26" s="5"/>
      <c r="C26" s="6" t="s">
        <v>99</v>
      </c>
      <c r="D26" s="8" t="str">
        <f>IF($E$4=1,"*",IF($E$4=2,"*",IF($E$4=3,"*",IF($E$4=4,"",IF($E$4=5,"","")))))</f>
        <v/>
      </c>
    </row>
    <row r="27" spans="2:4" x14ac:dyDescent="0.2">
      <c r="B27" s="5"/>
      <c r="C27" s="6" t="s">
        <v>100</v>
      </c>
      <c r="D27" s="8" t="str">
        <f>IF($E$4=1,"* (SQL)",IF($E$4=2,"*",IF($E$4=3,"",IF($E$4=4,"",IF($E$4=5,"","")))))</f>
        <v/>
      </c>
    </row>
    <row r="28" spans="2:4" x14ac:dyDescent="0.2">
      <c r="B28" s="5"/>
      <c r="C28" s="6" t="s">
        <v>64</v>
      </c>
      <c r="D28" s="8" t="str">
        <f>IF($E$4=1,"* (SQL)",IF($E$4=2,"",IF($E$4=3,"",IF($E$4=4,"",IF($E$4=5,"","")))))</f>
        <v/>
      </c>
    </row>
    <row r="29" spans="2:4" ht="19" x14ac:dyDescent="0.2">
      <c r="B29" s="1" t="s">
        <v>101</v>
      </c>
      <c r="C29" s="2"/>
      <c r="D29" s="4" t="str">
        <f>IF($E$4=1,"(Auxiliar)",IF($E$4=2,"(Gerencia Cobranza)",""))</f>
        <v/>
      </c>
    </row>
    <row r="30" spans="2:4" x14ac:dyDescent="0.2">
      <c r="B30" s="5"/>
      <c r="C30" s="6" t="s">
        <v>79</v>
      </c>
      <c r="D30" s="8" t="str">
        <f>IF($E$4=1,"* (SQL)",IF($E$4=2,"*",IF($E$4=3,"*",IF($E$4=4,"",IF($E$4=5,"","")))))</f>
        <v/>
      </c>
    </row>
  </sheetData>
  <mergeCells count="1">
    <mergeCell ref="B2:D2"/>
  </mergeCells>
  <pageMargins left="0.7" right="0.7" top="0.75" bottom="0.75" header="0.3" footer="0.3"/>
  <ignoredErrors>
    <ignoredError sqref="D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8776-9DD5-8B4F-BE4B-43F710C93FC8}">
  <dimension ref="B1:E19"/>
  <sheetViews>
    <sheetView showGridLines="0" workbookViewId="0">
      <selection activeCell="B3" sqref="B3"/>
    </sheetView>
  </sheetViews>
  <sheetFormatPr baseColWidth="10" defaultColWidth="9.1640625" defaultRowHeight="15" x14ac:dyDescent="0.2"/>
  <cols>
    <col min="1" max="1" width="6.6640625" customWidth="1"/>
    <col min="2" max="2" width="32.33203125" bestFit="1" customWidth="1"/>
    <col min="3" max="3" width="47.33203125" bestFit="1" customWidth="1"/>
    <col min="4" max="4" width="17.83203125" bestFit="1" customWidth="1"/>
  </cols>
  <sheetData>
    <row r="1" spans="2:5" ht="16" thickBot="1" x14ac:dyDescent="0.25"/>
    <row r="2" spans="2:5" ht="20" thickBot="1" x14ac:dyDescent="0.3">
      <c r="B2" s="82" t="s">
        <v>260</v>
      </c>
      <c r="C2" s="83"/>
      <c r="D2" s="83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IFERROR(VLOOKUP(CONCATENATE(C4,C5),Listas!$C$2:$L$64,4,FALSE),0)</f>
        <v>3</v>
      </c>
    </row>
    <row r="5" spans="2:5" x14ac:dyDescent="0.2">
      <c r="B5" s="38" t="s">
        <v>155</v>
      </c>
      <c r="C5" t="str">
        <f>Carátula!E11</f>
        <v>AUXILIAR GESTIÓN DOMICILIARIA</v>
      </c>
    </row>
    <row r="7" spans="2:5" ht="19" x14ac:dyDescent="0.25">
      <c r="B7" s="9" t="s">
        <v>56</v>
      </c>
      <c r="C7" s="9" t="s">
        <v>1</v>
      </c>
      <c r="D7" s="10" t="str">
        <f>IF($E$4=1,"Administrador",IF($E$4=2,"Pantalla 3",IF($E$4=3,"Pantalla 1","Sin Permisos")))</f>
        <v>Pantalla 1</v>
      </c>
    </row>
    <row r="8" spans="2:5" ht="19" x14ac:dyDescent="0.2">
      <c r="B8" s="1" t="s">
        <v>58</v>
      </c>
      <c r="C8" s="2"/>
      <c r="D8" s="3"/>
    </row>
    <row r="9" spans="2:5" x14ac:dyDescent="0.2">
      <c r="B9" s="5"/>
      <c r="C9" s="6" t="s">
        <v>59</v>
      </c>
      <c r="D9" s="8" t="str">
        <f>IF($E$4=1,"*",IF($E$4=2,"",IF($E$4=3,"","")))</f>
        <v/>
      </c>
    </row>
    <row r="10" spans="2:5" x14ac:dyDescent="0.2">
      <c r="B10" s="5"/>
      <c r="C10" s="6" t="s">
        <v>60</v>
      </c>
      <c r="D10" s="8" t="str">
        <f>IF($E$4=1,"*",IF($E$4=2,"",IF($E$4=3,"","")))</f>
        <v/>
      </c>
    </row>
    <row r="11" spans="2:5" x14ac:dyDescent="0.2">
      <c r="B11" s="5"/>
      <c r="C11" s="6" t="s">
        <v>61</v>
      </c>
      <c r="D11" s="8" t="str">
        <f>IF($E$4=1,"*",IF($E$4=2,"",IF($E$4=3,"","")))</f>
        <v/>
      </c>
    </row>
    <row r="12" spans="2:5" ht="19" x14ac:dyDescent="0.2">
      <c r="B12" s="1" t="s">
        <v>252</v>
      </c>
      <c r="C12" s="2"/>
      <c r="D12" s="7"/>
    </row>
    <row r="13" spans="2:5" x14ac:dyDescent="0.2">
      <c r="B13" s="5"/>
      <c r="C13" s="6" t="s">
        <v>63</v>
      </c>
      <c r="D13" s="8" t="str">
        <f t="shared" ref="D13:D16" si="0">IF($E$4=1,"*",IF($E$4=2,"",IF($E$4=3,"","")))</f>
        <v/>
      </c>
    </row>
    <row r="14" spans="2:5" x14ac:dyDescent="0.2">
      <c r="B14" s="5"/>
      <c r="C14" s="6" t="s">
        <v>64</v>
      </c>
      <c r="D14" s="8" t="str">
        <f t="shared" si="0"/>
        <v/>
      </c>
    </row>
    <row r="15" spans="2:5" x14ac:dyDescent="0.2">
      <c r="B15" s="5"/>
      <c r="C15" s="6" t="s">
        <v>65</v>
      </c>
      <c r="D15" s="8" t="str">
        <f t="shared" si="0"/>
        <v/>
      </c>
    </row>
    <row r="16" spans="2:5" x14ac:dyDescent="0.2">
      <c r="B16" s="5"/>
      <c r="C16" s="6" t="s">
        <v>66</v>
      </c>
      <c r="D16" s="8" t="str">
        <f t="shared" si="0"/>
        <v/>
      </c>
    </row>
    <row r="17" spans="2:4" ht="19" x14ac:dyDescent="0.2">
      <c r="B17" s="1" t="s">
        <v>253</v>
      </c>
      <c r="C17" s="2"/>
      <c r="D17" s="7"/>
    </row>
    <row r="18" spans="2:4" x14ac:dyDescent="0.2">
      <c r="B18" s="5"/>
      <c r="C18" s="6" t="s">
        <v>254</v>
      </c>
      <c r="D18" s="8" t="str">
        <f>IF($E$4=1,"*",IF($E$4=2,"*",IF($E$4=3,"*","")))</f>
        <v>*</v>
      </c>
    </row>
    <row r="19" spans="2:4" x14ac:dyDescent="0.2">
      <c r="B19" s="5"/>
      <c r="C19" s="6" t="s">
        <v>255</v>
      </c>
      <c r="D19" s="8" t="str">
        <f t="shared" ref="D19" si="1">IF($E$4=1,"*",IF($E$4=2,"*",IF($E$4=3,"*","")))</f>
        <v>*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37"/>
  <sheetViews>
    <sheetView showGridLines="0" workbookViewId="0">
      <selection activeCell="F13" sqref="F13"/>
    </sheetView>
  </sheetViews>
  <sheetFormatPr baseColWidth="10" defaultColWidth="9.1640625" defaultRowHeight="15" x14ac:dyDescent="0.2"/>
  <cols>
    <col min="1" max="1" width="6.6640625" customWidth="1"/>
    <col min="2" max="2" width="18.5" bestFit="1" customWidth="1"/>
    <col min="3" max="3" width="47.33203125" bestFit="1" customWidth="1"/>
    <col min="4" max="4" width="17.83203125" bestFit="1" customWidth="1"/>
  </cols>
  <sheetData>
    <row r="1" spans="2:5" ht="16" thickBot="1" x14ac:dyDescent="0.25"/>
    <row r="2" spans="2:5" ht="20" thickBot="1" x14ac:dyDescent="0.3">
      <c r="B2" s="82" t="s">
        <v>211</v>
      </c>
      <c r="C2" s="83"/>
      <c r="D2" s="83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IFERROR(VLOOKUP(CONCATENATE(C4,C5),Listas!$C$2:$L$64,5,FALSE),0)</f>
        <v>0</v>
      </c>
    </row>
    <row r="5" spans="2:5" x14ac:dyDescent="0.2">
      <c r="B5" s="38" t="s">
        <v>155</v>
      </c>
      <c r="C5" t="str">
        <f>Carátula!E11</f>
        <v>AUXILIAR GESTIÓN DOMICILIARIA</v>
      </c>
    </row>
    <row r="7" spans="2:5" ht="19" x14ac:dyDescent="0.25">
      <c r="B7" s="9" t="s">
        <v>56</v>
      </c>
      <c r="C7" s="9" t="s">
        <v>1</v>
      </c>
      <c r="D7" s="10" t="str">
        <f>IF($E$4=1,"Administrador",IF($E$4=2,"Pantalla 3",IF($E$4=3,"Pantalla 1","Sin Permisos")))</f>
        <v>Sin Permisos</v>
      </c>
    </row>
    <row r="8" spans="2:5" ht="19" x14ac:dyDescent="0.2">
      <c r="B8" s="1" t="s">
        <v>58</v>
      </c>
      <c r="C8" s="2"/>
      <c r="D8" s="3"/>
    </row>
    <row r="9" spans="2:5" x14ac:dyDescent="0.2">
      <c r="B9" s="5"/>
      <c r="C9" s="6" t="s">
        <v>59</v>
      </c>
      <c r="D9" s="8" t="str">
        <f>IF($E$4=1,"*",IF($E$4=2,"",IF($E$4=3,"","")))</f>
        <v/>
      </c>
    </row>
    <row r="10" spans="2:5" x14ac:dyDescent="0.2">
      <c r="B10" s="5"/>
      <c r="C10" s="6" t="s">
        <v>60</v>
      </c>
      <c r="D10" s="8" t="str">
        <f>IF($E$4=1,"*",IF($E$4=2,"",IF($E$4=3,"","")))</f>
        <v/>
      </c>
    </row>
    <row r="11" spans="2:5" x14ac:dyDescent="0.2">
      <c r="B11" s="5"/>
      <c r="C11" s="6" t="s">
        <v>61</v>
      </c>
      <c r="D11" s="8" t="str">
        <f>IF($E$4=1,"*",IF($E$4=2,"",IF($E$4=3,"","")))</f>
        <v/>
      </c>
    </row>
    <row r="12" spans="2:5" ht="19" x14ac:dyDescent="0.2">
      <c r="B12" s="1" t="s">
        <v>62</v>
      </c>
      <c r="C12" s="2"/>
      <c r="D12" s="7"/>
    </row>
    <row r="13" spans="2:5" x14ac:dyDescent="0.2">
      <c r="B13" s="5"/>
      <c r="C13" s="6" t="s">
        <v>63</v>
      </c>
      <c r="D13" s="8" t="str">
        <f>IF($E$4=1,"*",IF($E$4=2,"*",IF($E$4=3,"","")))</f>
        <v/>
      </c>
    </row>
    <row r="14" spans="2:5" x14ac:dyDescent="0.2">
      <c r="B14" s="5"/>
      <c r="C14" s="6" t="s">
        <v>64</v>
      </c>
      <c r="D14" s="8" t="str">
        <f>IF($E$4=1,"*",IF($E$4=2,"*",IF($E$4=3,"","")))</f>
        <v/>
      </c>
    </row>
    <row r="15" spans="2:5" x14ac:dyDescent="0.2">
      <c r="B15" s="5"/>
      <c r="C15" s="6" t="s">
        <v>65</v>
      </c>
      <c r="D15" s="8" t="str">
        <f>IF($E$4=1,"*",IF($E$4=2,"*",IF($E$4=3,"","")))</f>
        <v/>
      </c>
    </row>
    <row r="16" spans="2:5" x14ac:dyDescent="0.2">
      <c r="B16" s="5"/>
      <c r="C16" s="6" t="s">
        <v>66</v>
      </c>
      <c r="D16" s="8" t="str">
        <f>IF($E$4=1,"*",IF($E$4=2,"*",IF($E$4=3,"","")))</f>
        <v/>
      </c>
    </row>
    <row r="17" spans="2:4" ht="19" x14ac:dyDescent="0.2">
      <c r="B17" s="1" t="s">
        <v>67</v>
      </c>
      <c r="C17" s="2"/>
      <c r="D17" s="7"/>
    </row>
    <row r="18" spans="2:4" x14ac:dyDescent="0.2">
      <c r="B18" s="5"/>
      <c r="C18" s="6" t="s">
        <v>63</v>
      </c>
      <c r="D18" s="8" t="str">
        <f>IF($E$4=1,"*",IF($E$4=2,"*",IF($E$4=3,"*","")))</f>
        <v/>
      </c>
    </row>
    <row r="19" spans="2:4" x14ac:dyDescent="0.2">
      <c r="B19" s="5"/>
      <c r="C19" s="6" t="s">
        <v>65</v>
      </c>
      <c r="D19" s="8" t="str">
        <f t="shared" ref="D19:D23" si="0">IF($E$4=1,"*",IF($E$4=2,"*",IF($E$4=3,"*","")))</f>
        <v/>
      </c>
    </row>
    <row r="20" spans="2:4" ht="15.5" customHeight="1" x14ac:dyDescent="0.2">
      <c r="B20" s="5"/>
      <c r="C20" s="6" t="s">
        <v>64</v>
      </c>
      <c r="D20" s="8" t="str">
        <f t="shared" si="0"/>
        <v/>
      </c>
    </row>
    <row r="21" spans="2:4" ht="15.5" customHeight="1" x14ac:dyDescent="0.2">
      <c r="B21" s="5"/>
      <c r="C21" s="6" t="s">
        <v>68</v>
      </c>
      <c r="D21" s="8" t="str">
        <f t="shared" si="0"/>
        <v/>
      </c>
    </row>
    <row r="22" spans="2:4" ht="15.5" customHeight="1" x14ac:dyDescent="0.2">
      <c r="B22" s="5"/>
      <c r="C22" s="6" t="s">
        <v>69</v>
      </c>
      <c r="D22" s="8" t="str">
        <f t="shared" si="0"/>
        <v/>
      </c>
    </row>
    <row r="23" spans="2:4" ht="15.5" customHeight="1" x14ac:dyDescent="0.2">
      <c r="B23" s="5"/>
      <c r="C23" s="6" t="s">
        <v>70</v>
      </c>
      <c r="D23" s="8" t="str">
        <f t="shared" si="0"/>
        <v/>
      </c>
    </row>
    <row r="24" spans="2:4" ht="15.5" customHeight="1" x14ac:dyDescent="0.2">
      <c r="B24" s="5"/>
      <c r="C24" s="6" t="s">
        <v>71</v>
      </c>
      <c r="D24" s="8" t="str">
        <f>IF($E$4=1,"*",IF($E$4=2,"",IF($E$4=3,"","")))</f>
        <v/>
      </c>
    </row>
    <row r="25" spans="2:4" ht="15.5" customHeight="1" x14ac:dyDescent="0.2">
      <c r="B25" s="1" t="s">
        <v>72</v>
      </c>
      <c r="C25" s="2"/>
      <c r="D25" s="7"/>
    </row>
    <row r="26" spans="2:4" ht="15.5" customHeight="1" x14ac:dyDescent="0.2">
      <c r="B26" s="5"/>
      <c r="C26" s="6" t="s">
        <v>73</v>
      </c>
      <c r="D26" s="8" t="str">
        <f t="shared" ref="D26:D32" si="1">IF($E$4=1,"*",IF($E$4=2,"*",IF($E$4=3,"*","")))</f>
        <v/>
      </c>
    </row>
    <row r="27" spans="2:4" ht="15.5" customHeight="1" x14ac:dyDescent="0.2">
      <c r="B27" s="5"/>
      <c r="C27" s="6" t="s">
        <v>74</v>
      </c>
      <c r="D27" s="8" t="str">
        <f t="shared" si="1"/>
        <v/>
      </c>
    </row>
    <row r="28" spans="2:4" ht="15.5" customHeight="1" x14ac:dyDescent="0.2">
      <c r="B28" s="5"/>
      <c r="C28" s="6" t="s">
        <v>75</v>
      </c>
      <c r="D28" s="8" t="str">
        <f t="shared" si="1"/>
        <v/>
      </c>
    </row>
    <row r="29" spans="2:4" ht="15.5" customHeight="1" x14ac:dyDescent="0.2">
      <c r="B29" s="5"/>
      <c r="C29" s="6" t="s">
        <v>76</v>
      </c>
      <c r="D29" s="8" t="str">
        <f t="shared" si="1"/>
        <v/>
      </c>
    </row>
    <row r="30" spans="2:4" ht="15.5" customHeight="1" x14ac:dyDescent="0.2">
      <c r="B30" s="5"/>
      <c r="C30" s="6" t="s">
        <v>77</v>
      </c>
      <c r="D30" s="8" t="str">
        <f t="shared" si="1"/>
        <v/>
      </c>
    </row>
    <row r="31" spans="2:4" ht="15.5" customHeight="1" x14ac:dyDescent="0.2">
      <c r="B31" s="5"/>
      <c r="C31" s="6" t="s">
        <v>78</v>
      </c>
      <c r="D31" s="8" t="str">
        <f t="shared" si="1"/>
        <v/>
      </c>
    </row>
    <row r="32" spans="2:4" ht="15.5" customHeight="1" x14ac:dyDescent="0.2">
      <c r="B32" s="5"/>
      <c r="C32" s="6" t="s">
        <v>79</v>
      </c>
      <c r="D32" s="8" t="str">
        <f t="shared" si="1"/>
        <v/>
      </c>
    </row>
    <row r="33" spans="2:4" ht="15.5" customHeight="1" x14ac:dyDescent="0.2">
      <c r="B33" s="1" t="s">
        <v>80</v>
      </c>
      <c r="C33" s="2"/>
      <c r="D33" s="7"/>
    </row>
    <row r="34" spans="2:4" ht="15.5" customHeight="1" x14ac:dyDescent="0.2">
      <c r="B34" s="5"/>
      <c r="C34" s="6" t="s">
        <v>81</v>
      </c>
      <c r="D34" s="8" t="str">
        <f>IF($E$4=1,"*",IF($E$4=2,"",IF($E$4=3,"","")))</f>
        <v/>
      </c>
    </row>
    <row r="35" spans="2:4" ht="15.5" customHeight="1" x14ac:dyDescent="0.2">
      <c r="B35" s="5"/>
      <c r="C35" s="6" t="s">
        <v>82</v>
      </c>
      <c r="D35" s="8" t="str">
        <f>IF($E$4=1,"*",IF($E$4=2,"*",IF($E$4=3,"*","")))</f>
        <v/>
      </c>
    </row>
    <row r="36" spans="2:4" ht="15.5" customHeight="1" x14ac:dyDescent="0.2">
      <c r="B36" s="5"/>
      <c r="C36" s="6" t="s">
        <v>83</v>
      </c>
      <c r="D36" s="8" t="str">
        <f>IF($E$4=1,"*",IF($E$4=2,"*",IF($E$4=3,"*","")))</f>
        <v/>
      </c>
    </row>
    <row r="37" spans="2:4" ht="15.5" customHeight="1" x14ac:dyDescent="0.2">
      <c r="B37" s="5"/>
      <c r="C37" s="6" t="s">
        <v>84</v>
      </c>
      <c r="D37" s="8" t="str">
        <f>IF($E$4=1,"*",IF($E$4=2,"*",IF($E$4=3,"*","")))</f>
        <v/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AAA2-7EE1-DD42-A2C3-0609038D4F53}">
  <dimension ref="B1:E37"/>
  <sheetViews>
    <sheetView showGridLines="0" workbookViewId="0">
      <selection activeCell="B3" sqref="B3"/>
    </sheetView>
  </sheetViews>
  <sheetFormatPr baseColWidth="10" defaultColWidth="9.1640625" defaultRowHeight="15" x14ac:dyDescent="0.2"/>
  <cols>
    <col min="1" max="1" width="6.6640625" customWidth="1"/>
    <col min="2" max="2" width="18.5" bestFit="1" customWidth="1"/>
    <col min="3" max="3" width="47.33203125" bestFit="1" customWidth="1"/>
    <col min="4" max="4" width="17.83203125" bestFit="1" customWidth="1"/>
  </cols>
  <sheetData>
    <row r="1" spans="2:5" ht="16" thickBot="1" x14ac:dyDescent="0.25"/>
    <row r="2" spans="2:5" ht="20" thickBot="1" x14ac:dyDescent="0.3">
      <c r="B2" s="82" t="s">
        <v>259</v>
      </c>
      <c r="C2" s="83"/>
      <c r="D2" s="83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IFERROR(VLOOKUP(CONCATENATE(C4,C5),Listas!$C$2:$L$64,6,FALSE),0)</f>
        <v>0</v>
      </c>
    </row>
    <row r="5" spans="2:5" x14ac:dyDescent="0.2">
      <c r="B5" s="38" t="s">
        <v>155</v>
      </c>
      <c r="C5" t="str">
        <f>Carátula!E11</f>
        <v>AUXILIAR GESTIÓN DOMICILIARIA</v>
      </c>
    </row>
    <row r="7" spans="2:5" ht="19" x14ac:dyDescent="0.25">
      <c r="B7" s="9" t="s">
        <v>56</v>
      </c>
      <c r="C7" s="9" t="s">
        <v>1</v>
      </c>
      <c r="D7" s="10" t="str">
        <f>IF($E$4=1,"Administrador",IF($E$4=2,"Pantalla 3",IF($E$4=3,"Pantalla 1","Sin Permisos")))</f>
        <v>Sin Permisos</v>
      </c>
    </row>
    <row r="8" spans="2:5" ht="19" x14ac:dyDescent="0.2">
      <c r="B8" s="1" t="s">
        <v>58</v>
      </c>
      <c r="C8" s="2"/>
      <c r="D8" s="3"/>
    </row>
    <row r="9" spans="2:5" x14ac:dyDescent="0.2">
      <c r="B9" s="5"/>
      <c r="C9" s="6" t="s">
        <v>59</v>
      </c>
      <c r="D9" s="8" t="str">
        <f>IF($E$4=1,"*",IF($E$4=2,"",IF($E$4=3,"","")))</f>
        <v/>
      </c>
    </row>
    <row r="10" spans="2:5" x14ac:dyDescent="0.2">
      <c r="B10" s="5"/>
      <c r="C10" s="6" t="s">
        <v>60</v>
      </c>
      <c r="D10" s="8" t="str">
        <f>IF($E$4=1,"*",IF($E$4=2,"",IF($E$4=3,"","")))</f>
        <v/>
      </c>
    </row>
    <row r="11" spans="2:5" x14ac:dyDescent="0.2">
      <c r="B11" s="5"/>
      <c r="C11" s="6" t="s">
        <v>61</v>
      </c>
      <c r="D11" s="8" t="str">
        <f>IF($E$4=1,"*",IF($E$4=2,"",IF($E$4=3,"","")))</f>
        <v/>
      </c>
    </row>
    <row r="12" spans="2:5" ht="19" x14ac:dyDescent="0.2">
      <c r="B12" s="1" t="s">
        <v>62</v>
      </c>
      <c r="C12" s="2"/>
      <c r="D12" s="7"/>
    </row>
    <row r="13" spans="2:5" x14ac:dyDescent="0.2">
      <c r="B13" s="5"/>
      <c r="C13" s="6" t="s">
        <v>63</v>
      </c>
      <c r="D13" s="8" t="str">
        <f>IF($E$4=1,"*",IF($E$4=2,"*",IF($E$4=3,"","")))</f>
        <v/>
      </c>
    </row>
    <row r="14" spans="2:5" x14ac:dyDescent="0.2">
      <c r="B14" s="5"/>
      <c r="C14" s="6" t="s">
        <v>64</v>
      </c>
      <c r="D14" s="8" t="str">
        <f>IF($E$4=1,"*",IF($E$4=2,"*",IF($E$4=3,"","")))</f>
        <v/>
      </c>
    </row>
    <row r="15" spans="2:5" x14ac:dyDescent="0.2">
      <c r="B15" s="5"/>
      <c r="C15" s="6" t="s">
        <v>65</v>
      </c>
      <c r="D15" s="8" t="str">
        <f>IF($E$4=1,"*",IF($E$4=2,"*",IF($E$4=3,"","")))</f>
        <v/>
      </c>
    </row>
    <row r="16" spans="2:5" x14ac:dyDescent="0.2">
      <c r="B16" s="5"/>
      <c r="C16" s="6" t="s">
        <v>66</v>
      </c>
      <c r="D16" s="8" t="str">
        <f>IF($E$4=1,"*",IF($E$4=2,"*",IF($E$4=3,"","")))</f>
        <v/>
      </c>
    </row>
    <row r="17" spans="2:4" ht="19" x14ac:dyDescent="0.2">
      <c r="B17" s="1" t="s">
        <v>67</v>
      </c>
      <c r="C17" s="2"/>
      <c r="D17" s="7"/>
    </row>
    <row r="18" spans="2:4" x14ac:dyDescent="0.2">
      <c r="B18" s="5"/>
      <c r="C18" s="6" t="s">
        <v>63</v>
      </c>
      <c r="D18" s="8" t="str">
        <f>IF($E$4=1,"*",IF($E$4=2,"*",IF($E$4=3,"*","")))</f>
        <v/>
      </c>
    </row>
    <row r="19" spans="2:4" x14ac:dyDescent="0.2">
      <c r="B19" s="5"/>
      <c r="C19" s="6" t="s">
        <v>65</v>
      </c>
      <c r="D19" s="8" t="str">
        <f t="shared" ref="D19:D23" si="0">IF($E$4=1,"*",IF($E$4=2,"*",IF($E$4=3,"*","")))</f>
        <v/>
      </c>
    </row>
    <row r="20" spans="2:4" ht="15.5" customHeight="1" x14ac:dyDescent="0.2">
      <c r="B20" s="5"/>
      <c r="C20" s="6" t="s">
        <v>64</v>
      </c>
      <c r="D20" s="8" t="str">
        <f t="shared" si="0"/>
        <v/>
      </c>
    </row>
    <row r="21" spans="2:4" ht="15.5" customHeight="1" x14ac:dyDescent="0.2">
      <c r="B21" s="5"/>
      <c r="C21" s="6" t="s">
        <v>68</v>
      </c>
      <c r="D21" s="8" t="str">
        <f t="shared" si="0"/>
        <v/>
      </c>
    </row>
    <row r="22" spans="2:4" ht="15.5" customHeight="1" x14ac:dyDescent="0.2">
      <c r="B22" s="5"/>
      <c r="C22" s="6" t="s">
        <v>69</v>
      </c>
      <c r="D22" s="8" t="str">
        <f t="shared" si="0"/>
        <v/>
      </c>
    </row>
    <row r="23" spans="2:4" ht="15.5" customHeight="1" x14ac:dyDescent="0.2">
      <c r="B23" s="5"/>
      <c r="C23" s="6" t="s">
        <v>70</v>
      </c>
      <c r="D23" s="8" t="str">
        <f t="shared" si="0"/>
        <v/>
      </c>
    </row>
    <row r="24" spans="2:4" ht="15.5" customHeight="1" x14ac:dyDescent="0.2">
      <c r="B24" s="5"/>
      <c r="C24" s="6" t="s">
        <v>71</v>
      </c>
      <c r="D24" s="8" t="str">
        <f>IF($E$4=1,"*",IF($E$4=2,"",IF($E$4=3,"","")))</f>
        <v/>
      </c>
    </row>
    <row r="25" spans="2:4" ht="15.5" customHeight="1" x14ac:dyDescent="0.2">
      <c r="B25" s="1" t="s">
        <v>72</v>
      </c>
      <c r="C25" s="2"/>
      <c r="D25" s="7"/>
    </row>
    <row r="26" spans="2:4" ht="15.5" customHeight="1" x14ac:dyDescent="0.2">
      <c r="B26" s="5"/>
      <c r="C26" s="6" t="s">
        <v>73</v>
      </c>
      <c r="D26" s="8" t="str">
        <f t="shared" ref="D26:D32" si="1">IF($E$4=1,"*",IF($E$4=2,"*",IF($E$4=3,"*","")))</f>
        <v/>
      </c>
    </row>
    <row r="27" spans="2:4" ht="15.5" customHeight="1" x14ac:dyDescent="0.2">
      <c r="B27" s="5"/>
      <c r="C27" s="6" t="s">
        <v>74</v>
      </c>
      <c r="D27" s="8" t="str">
        <f t="shared" si="1"/>
        <v/>
      </c>
    </row>
    <row r="28" spans="2:4" ht="15.5" customHeight="1" x14ac:dyDescent="0.2">
      <c r="B28" s="5"/>
      <c r="C28" s="6" t="s">
        <v>75</v>
      </c>
      <c r="D28" s="8" t="str">
        <f t="shared" si="1"/>
        <v/>
      </c>
    </row>
    <row r="29" spans="2:4" ht="15.5" customHeight="1" x14ac:dyDescent="0.2">
      <c r="B29" s="5"/>
      <c r="C29" s="6" t="s">
        <v>76</v>
      </c>
      <c r="D29" s="8" t="str">
        <f t="shared" si="1"/>
        <v/>
      </c>
    </row>
    <row r="30" spans="2:4" ht="15.5" customHeight="1" x14ac:dyDescent="0.2">
      <c r="B30" s="5"/>
      <c r="C30" s="6" t="s">
        <v>77</v>
      </c>
      <c r="D30" s="8" t="str">
        <f t="shared" si="1"/>
        <v/>
      </c>
    </row>
    <row r="31" spans="2:4" ht="15.5" customHeight="1" x14ac:dyDescent="0.2">
      <c r="B31" s="5"/>
      <c r="C31" s="6" t="s">
        <v>78</v>
      </c>
      <c r="D31" s="8" t="str">
        <f t="shared" si="1"/>
        <v/>
      </c>
    </row>
    <row r="32" spans="2:4" ht="15.5" customHeight="1" x14ac:dyDescent="0.2">
      <c r="B32" s="5"/>
      <c r="C32" s="6" t="s">
        <v>79</v>
      </c>
      <c r="D32" s="8" t="str">
        <f t="shared" si="1"/>
        <v/>
      </c>
    </row>
    <row r="33" spans="2:4" ht="15.5" customHeight="1" x14ac:dyDescent="0.2">
      <c r="B33" s="1" t="s">
        <v>80</v>
      </c>
      <c r="C33" s="2"/>
      <c r="D33" s="7"/>
    </row>
    <row r="34" spans="2:4" ht="15.5" customHeight="1" x14ac:dyDescent="0.2">
      <c r="B34" s="5"/>
      <c r="C34" s="6" t="s">
        <v>81</v>
      </c>
      <c r="D34" s="8" t="str">
        <f>IF($E$4=1,"*",IF($E$4=2,"",IF($E$4=3,"","")))</f>
        <v/>
      </c>
    </row>
    <row r="35" spans="2:4" ht="15.5" customHeight="1" x14ac:dyDescent="0.2">
      <c r="B35" s="5"/>
      <c r="C35" s="6" t="s">
        <v>82</v>
      </c>
      <c r="D35" s="8" t="str">
        <f>IF($E$4=1,"*",IF($E$4=2,"*",IF($E$4=3,"*","")))</f>
        <v/>
      </c>
    </row>
    <row r="36" spans="2:4" ht="15.5" customHeight="1" x14ac:dyDescent="0.2">
      <c r="B36" s="5"/>
      <c r="C36" s="6" t="s">
        <v>83</v>
      </c>
      <c r="D36" s="8" t="str">
        <f>IF($E$4=1,"*",IF($E$4=2,"*",IF($E$4=3,"*","")))</f>
        <v/>
      </c>
    </row>
    <row r="37" spans="2:4" ht="15.5" customHeight="1" x14ac:dyDescent="0.2">
      <c r="B37" s="5"/>
      <c r="C37" s="6" t="s">
        <v>84</v>
      </c>
      <c r="D37" s="8" t="str">
        <f>IF($E$4=1,"*",IF($E$4=2,"*",IF($E$4=3,"*","")))</f>
        <v/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1B43-5F06-5044-8E6F-CCE20A2B24DC}">
  <dimension ref="B1:E72"/>
  <sheetViews>
    <sheetView showGridLines="0" workbookViewId="0">
      <selection activeCell="B3" sqref="B3"/>
    </sheetView>
  </sheetViews>
  <sheetFormatPr baseColWidth="10" defaultRowHeight="15" x14ac:dyDescent="0.2"/>
  <cols>
    <col min="1" max="1" width="3.5" customWidth="1"/>
    <col min="2" max="2" width="21.33203125" bestFit="1" customWidth="1"/>
    <col min="3" max="3" width="31.1640625" bestFit="1" customWidth="1"/>
    <col min="4" max="4" width="17.83203125" bestFit="1" customWidth="1"/>
  </cols>
  <sheetData>
    <row r="1" spans="2:5" ht="16" thickBot="1" x14ac:dyDescent="0.25"/>
    <row r="2" spans="2:5" ht="20" thickBot="1" x14ac:dyDescent="0.3">
      <c r="B2" s="82" t="s">
        <v>257</v>
      </c>
      <c r="C2" s="83"/>
      <c r="D2" s="83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IFERROR(VLOOKUP(CONCATENATE(C4,C5),Listas!$C$2:$L$64,7,FALSE),0)</f>
        <v>0</v>
      </c>
    </row>
    <row r="5" spans="2:5" x14ac:dyDescent="0.2">
      <c r="B5" s="38" t="s">
        <v>155</v>
      </c>
      <c r="C5" t="str">
        <f>Carátula!E11</f>
        <v>AUXILIAR GESTIÓN DOMICILIARIA</v>
      </c>
    </row>
    <row r="8" spans="2:5" ht="19" x14ac:dyDescent="0.25">
      <c r="B8" s="9" t="s">
        <v>56</v>
      </c>
      <c r="C8" s="9" t="s">
        <v>1</v>
      </c>
      <c r="D8" s="10" t="str">
        <f>IF($E$4=1,"Administrador",IF($E$4=2,"Supervisor",IF($E$4=3,"Monitorista",IF($E$4=4,"Agente","Sin Permisos"))))</f>
        <v>Sin Permisos</v>
      </c>
    </row>
    <row r="9" spans="2:5" ht="19" x14ac:dyDescent="0.2">
      <c r="B9" s="16" t="s">
        <v>117</v>
      </c>
      <c r="C9" s="11"/>
      <c r="D9" s="12"/>
    </row>
    <row r="10" spans="2:5" ht="15" customHeight="1" x14ac:dyDescent="0.2">
      <c r="B10" s="17"/>
      <c r="C10" s="18" t="s">
        <v>2</v>
      </c>
      <c r="D10" s="8" t="str">
        <f>IF($E$4=1,"*",IF($E$4=2,"",IF($E$4=3,"",IF($E$4=4,"",""))))</f>
        <v/>
      </c>
    </row>
    <row r="11" spans="2:5" x14ac:dyDescent="0.2">
      <c r="B11" s="14"/>
      <c r="C11" s="13" t="s">
        <v>3</v>
      </c>
      <c r="D11" s="8" t="str">
        <f>IF($E$4=1,"*",IF($E$4=2,"*",IF($E$4=3,"*",IF($E$4=4,"",""))))</f>
        <v/>
      </c>
    </row>
    <row r="12" spans="2:5" x14ac:dyDescent="0.2">
      <c r="B12" s="14"/>
      <c r="C12" s="13" t="s">
        <v>4</v>
      </c>
      <c r="D12" s="8" t="str">
        <f>IF($E$4=1,"*",IF($E$4=2,"*",IF($E$4=3,"*",IF($E$4=4,"",""))))</f>
        <v/>
      </c>
    </row>
    <row r="13" spans="2:5" x14ac:dyDescent="0.2">
      <c r="B13" s="14"/>
      <c r="C13" s="13" t="s">
        <v>5</v>
      </c>
      <c r="D13" s="8" t="str">
        <f>IF($E$4=1,"*",IF($E$4=2,"*",IF($E$4=3,"*",IF($E$4=4,"",""))))</f>
        <v/>
      </c>
    </row>
    <row r="14" spans="2:5" x14ac:dyDescent="0.2">
      <c r="B14" s="14"/>
      <c r="C14" s="13" t="s">
        <v>6</v>
      </c>
      <c r="D14" s="8" t="str">
        <f>IF($E$4=1,"*",IF($E$4=2,"*",IF($E$4=3,"",IF($E$4=4,"",""))))</f>
        <v/>
      </c>
    </row>
    <row r="15" spans="2:5" x14ac:dyDescent="0.2">
      <c r="B15" s="14"/>
      <c r="C15" s="13" t="s">
        <v>7</v>
      </c>
      <c r="D15" s="8" t="str">
        <f t="shared" ref="D15:D38" si="0">IF($E$4=1,"*",IF($E$4=2,"",IF($E$4=3,"",IF($E$4=4,"",""))))</f>
        <v/>
      </c>
    </row>
    <row r="16" spans="2:5" x14ac:dyDescent="0.2">
      <c r="B16" s="14"/>
      <c r="C16" s="13" t="s">
        <v>8</v>
      </c>
      <c r="D16" s="8" t="str">
        <f>IF($E$4=1,"*",IF($E$4=2,"*",IF($E$4=3,"*",IF($E$4=4,"",""))))</f>
        <v/>
      </c>
    </row>
    <row r="17" spans="2:4" x14ac:dyDescent="0.2">
      <c r="B17" s="14"/>
      <c r="C17" s="13" t="s">
        <v>9</v>
      </c>
      <c r="D17" s="8" t="str">
        <f>IF($E$4=1,"*",IF($E$4=2,"*",IF($E$4=3,"*",IF($E$4=4,"*",""))))</f>
        <v/>
      </c>
    </row>
    <row r="18" spans="2:4" x14ac:dyDescent="0.2">
      <c r="B18" s="14"/>
      <c r="C18" s="13" t="s">
        <v>10</v>
      </c>
      <c r="D18" s="8" t="str">
        <f>IF($E$4=1,"*",IF($E$4=2,"*",IF($E$4=3,"*",IF($E$4=4,"",""))))</f>
        <v/>
      </c>
    </row>
    <row r="19" spans="2:4" x14ac:dyDescent="0.2">
      <c r="B19" s="15"/>
      <c r="C19" s="13" t="s">
        <v>11</v>
      </c>
      <c r="D19" s="8" t="str">
        <f t="shared" si="0"/>
        <v/>
      </c>
    </row>
    <row r="20" spans="2:4" ht="19" x14ac:dyDescent="0.2">
      <c r="B20" s="20" t="s">
        <v>118</v>
      </c>
      <c r="C20" s="11"/>
      <c r="D20" s="12"/>
    </row>
    <row r="21" spans="2:4" ht="15" customHeight="1" x14ac:dyDescent="0.2">
      <c r="B21" s="19"/>
      <c r="C21" s="18" t="s">
        <v>12</v>
      </c>
      <c r="D21" s="8" t="str">
        <f>IF($E$4=1,"*",IF($E$4=2,"*",IF($E$4=3,"*",IF($E$4=4,"",""))))</f>
        <v/>
      </c>
    </row>
    <row r="22" spans="2:4" x14ac:dyDescent="0.2">
      <c r="B22" s="14"/>
      <c r="C22" s="13" t="s">
        <v>13</v>
      </c>
      <c r="D22" s="8" t="str">
        <f>IF($E$4=1,"*",IF($E$4=2,"*",IF($E$4=3,"*",IF($E$4=4,"",""))))</f>
        <v/>
      </c>
    </row>
    <row r="23" spans="2:4" x14ac:dyDescent="0.2">
      <c r="B23" s="14"/>
      <c r="C23" s="13" t="s">
        <v>14</v>
      </c>
      <c r="D23" s="8" t="str">
        <f t="shared" si="0"/>
        <v/>
      </c>
    </row>
    <row r="24" spans="2:4" x14ac:dyDescent="0.2">
      <c r="B24" s="14"/>
      <c r="C24" s="13" t="s">
        <v>15</v>
      </c>
      <c r="D24" s="8" t="str">
        <f>IF($E$4=1,"*",IF($E$4=2,"*",IF($E$4=3,"*",IF($E$4=4,"",""))))</f>
        <v/>
      </c>
    </row>
    <row r="25" spans="2:4" x14ac:dyDescent="0.2">
      <c r="B25" s="14"/>
      <c r="C25" s="13" t="s">
        <v>16</v>
      </c>
      <c r="D25" s="8" t="str">
        <f>IF($E$4=1,"*",IF($E$4=2,"",IF($E$4=3,"*",IF($E$4=4,"",""))))</f>
        <v/>
      </c>
    </row>
    <row r="26" spans="2:4" x14ac:dyDescent="0.2">
      <c r="B26" s="14"/>
      <c r="C26" s="13" t="s">
        <v>17</v>
      </c>
      <c r="D26" s="8" t="str">
        <f t="shared" si="0"/>
        <v/>
      </c>
    </row>
    <row r="27" spans="2:4" x14ac:dyDescent="0.2">
      <c r="B27" s="14"/>
      <c r="C27" s="13" t="s">
        <v>18</v>
      </c>
      <c r="D27" s="8" t="str">
        <f>IF($E$4=1,"*",IF($E$4=2,"*",IF($E$4=3,"*",IF($E$4=4,"",""))))</f>
        <v/>
      </c>
    </row>
    <row r="28" spans="2:4" x14ac:dyDescent="0.2">
      <c r="B28" s="14"/>
      <c r="C28" s="13" t="s">
        <v>19</v>
      </c>
      <c r="D28" s="8" t="str">
        <f t="shared" si="0"/>
        <v/>
      </c>
    </row>
    <row r="29" spans="2:4" x14ac:dyDescent="0.2">
      <c r="B29" s="14"/>
      <c r="C29" s="13" t="s">
        <v>20</v>
      </c>
      <c r="D29" s="8" t="str">
        <f>IF($E$4=1,"*",IF($E$4=2,"*",IF($E$4=3,"*",IF($E$4=4,"",""))))</f>
        <v/>
      </c>
    </row>
    <row r="30" spans="2:4" x14ac:dyDescent="0.2">
      <c r="B30" s="14"/>
      <c r="C30" s="13" t="s">
        <v>21</v>
      </c>
      <c r="D30" s="8" t="str">
        <f t="shared" si="0"/>
        <v/>
      </c>
    </row>
    <row r="31" spans="2:4" x14ac:dyDescent="0.2">
      <c r="B31" s="15"/>
      <c r="C31" s="13" t="s">
        <v>22</v>
      </c>
      <c r="D31" s="8" t="str">
        <f t="shared" si="0"/>
        <v/>
      </c>
    </row>
    <row r="32" spans="2:4" ht="19" x14ac:dyDescent="0.2">
      <c r="B32" s="20" t="s">
        <v>85</v>
      </c>
      <c r="C32" s="11"/>
      <c r="D32" s="12"/>
    </row>
    <row r="33" spans="2:4" x14ac:dyDescent="0.2">
      <c r="B33" s="19"/>
      <c r="C33" s="18" t="s">
        <v>23</v>
      </c>
      <c r="D33" s="8" t="str">
        <f t="shared" si="0"/>
        <v/>
      </c>
    </row>
    <row r="34" spans="2:4" x14ac:dyDescent="0.2">
      <c r="B34" s="14"/>
      <c r="C34" s="13" t="s">
        <v>24</v>
      </c>
      <c r="D34" s="8" t="str">
        <f t="shared" si="0"/>
        <v/>
      </c>
    </row>
    <row r="35" spans="2:4" x14ac:dyDescent="0.2">
      <c r="B35" s="14"/>
      <c r="C35" s="13" t="s">
        <v>25</v>
      </c>
      <c r="D35" s="8" t="str">
        <f t="shared" si="0"/>
        <v/>
      </c>
    </row>
    <row r="36" spans="2:4" x14ac:dyDescent="0.2">
      <c r="B36" s="14"/>
      <c r="C36" s="13" t="s">
        <v>26</v>
      </c>
      <c r="D36" s="8" t="str">
        <f t="shared" si="0"/>
        <v/>
      </c>
    </row>
    <row r="37" spans="2:4" x14ac:dyDescent="0.2">
      <c r="B37" s="14"/>
      <c r="C37" s="13" t="s">
        <v>27</v>
      </c>
      <c r="D37" s="8" t="str">
        <f t="shared" si="0"/>
        <v/>
      </c>
    </row>
    <row r="38" spans="2:4" x14ac:dyDescent="0.2">
      <c r="B38" s="14"/>
      <c r="C38" s="13" t="s">
        <v>20</v>
      </c>
      <c r="D38" s="8" t="str">
        <f t="shared" si="0"/>
        <v/>
      </c>
    </row>
    <row r="39" spans="2:4" x14ac:dyDescent="0.2">
      <c r="B39" s="15"/>
      <c r="C39" s="13" t="s">
        <v>28</v>
      </c>
      <c r="D39" s="8" t="str">
        <f>IF($E$4=1,"*",IF($E$4=2,"*",IF($E$4=3,"*",IF($E$4=4,"",""))))</f>
        <v/>
      </c>
    </row>
    <row r="40" spans="2:4" ht="19" x14ac:dyDescent="0.2">
      <c r="B40" s="20" t="s">
        <v>119</v>
      </c>
      <c r="C40" s="11"/>
      <c r="D40" s="12"/>
    </row>
    <row r="41" spans="2:4" s="21" customFormat="1" x14ac:dyDescent="0.2">
      <c r="B41" s="22"/>
      <c r="C41" s="23" t="s">
        <v>29</v>
      </c>
      <c r="D41" s="8" t="str">
        <f t="shared" ref="D41:D47" si="1">IF($E$4=1,"*",IF($E$4=2,"*",IF($E$4=3,"*",IF($E$4=4,"",""))))</f>
        <v/>
      </c>
    </row>
    <row r="42" spans="2:4" x14ac:dyDescent="0.2">
      <c r="B42" s="14"/>
      <c r="C42" s="13" t="s">
        <v>30</v>
      </c>
      <c r="D42" s="8" t="str">
        <f t="shared" si="1"/>
        <v/>
      </c>
    </row>
    <row r="43" spans="2:4" x14ac:dyDescent="0.2">
      <c r="B43" s="14"/>
      <c r="C43" s="13" t="s">
        <v>31</v>
      </c>
      <c r="D43" s="8" t="str">
        <f t="shared" si="1"/>
        <v/>
      </c>
    </row>
    <row r="44" spans="2:4" x14ac:dyDescent="0.2">
      <c r="B44" s="14"/>
      <c r="C44" s="13" t="s">
        <v>32</v>
      </c>
      <c r="D44" s="8" t="str">
        <f t="shared" si="1"/>
        <v/>
      </c>
    </row>
    <row r="45" spans="2:4" x14ac:dyDescent="0.2">
      <c r="B45" s="14"/>
      <c r="C45" s="13" t="s">
        <v>33</v>
      </c>
      <c r="D45" s="8" t="str">
        <f t="shared" si="1"/>
        <v/>
      </c>
    </row>
    <row r="46" spans="2:4" x14ac:dyDescent="0.2">
      <c r="B46" s="14"/>
      <c r="C46" s="13" t="s">
        <v>34</v>
      </c>
      <c r="D46" s="8" t="str">
        <f t="shared" si="1"/>
        <v/>
      </c>
    </row>
    <row r="47" spans="2:4" x14ac:dyDescent="0.2">
      <c r="B47" s="15"/>
      <c r="C47" s="13" t="s">
        <v>35</v>
      </c>
      <c r="D47" s="8" t="str">
        <f t="shared" si="1"/>
        <v/>
      </c>
    </row>
    <row r="48" spans="2:4" ht="19" x14ac:dyDescent="0.2">
      <c r="B48" s="24" t="s">
        <v>120</v>
      </c>
      <c r="C48" s="11"/>
      <c r="D48" s="12"/>
    </row>
    <row r="49" spans="2:4" s="21" customFormat="1" x14ac:dyDescent="0.2">
      <c r="B49" s="25"/>
      <c r="C49" s="23" t="s">
        <v>120</v>
      </c>
      <c r="D49" s="8" t="str">
        <f t="shared" ref="D49:D62" si="2">IF($E$4=1,"*",IF($E$4=2,"",IF($E$4=3,"",IF($E$4=4,"",""))))</f>
        <v/>
      </c>
    </row>
    <row r="50" spans="2:4" x14ac:dyDescent="0.2">
      <c r="B50" s="14"/>
      <c r="C50" s="13" t="s">
        <v>36</v>
      </c>
      <c r="D50" s="8" t="str">
        <f t="shared" si="2"/>
        <v/>
      </c>
    </row>
    <row r="51" spans="2:4" x14ac:dyDescent="0.2">
      <c r="B51" s="14"/>
      <c r="C51" s="13" t="s">
        <v>37</v>
      </c>
      <c r="D51" s="8" t="str">
        <f t="shared" si="2"/>
        <v/>
      </c>
    </row>
    <row r="52" spans="2:4" x14ac:dyDescent="0.2">
      <c r="B52" s="14"/>
      <c r="C52" s="13" t="s">
        <v>38</v>
      </c>
      <c r="D52" s="8" t="str">
        <f t="shared" si="2"/>
        <v/>
      </c>
    </row>
    <row r="53" spans="2:4" x14ac:dyDescent="0.2">
      <c r="B53" s="14"/>
      <c r="C53" s="13" t="s">
        <v>39</v>
      </c>
      <c r="D53" s="8" t="str">
        <f>IF($E$4=1,"*",IF($E$4=2,"*",IF($E$4=3,"*",IF($E$4=4,"",""))))</f>
        <v/>
      </c>
    </row>
    <row r="54" spans="2:4" x14ac:dyDescent="0.2">
      <c r="B54" s="14"/>
      <c r="C54" s="13" t="s">
        <v>40</v>
      </c>
      <c r="D54" s="8" t="str">
        <f>IF($E$4=1,"*",IF($E$4=2,"*",IF($E$4=3,"*",IF($E$4=4,"",""))))</f>
        <v/>
      </c>
    </row>
    <row r="55" spans="2:4" x14ac:dyDescent="0.2">
      <c r="B55" s="14"/>
      <c r="C55" s="13" t="s">
        <v>41</v>
      </c>
      <c r="D55" s="8" t="str">
        <f t="shared" si="2"/>
        <v/>
      </c>
    </row>
    <row r="56" spans="2:4" x14ac:dyDescent="0.2">
      <c r="B56" s="14"/>
      <c r="C56" s="13" t="s">
        <v>42</v>
      </c>
      <c r="D56" s="8" t="str">
        <f t="shared" si="2"/>
        <v/>
      </c>
    </row>
    <row r="57" spans="2:4" x14ac:dyDescent="0.2">
      <c r="B57" s="14"/>
      <c r="C57" s="13" t="s">
        <v>43</v>
      </c>
      <c r="D57" s="8" t="str">
        <f t="shared" si="2"/>
        <v/>
      </c>
    </row>
    <row r="58" spans="2:4" x14ac:dyDescent="0.2">
      <c r="B58" s="14"/>
      <c r="C58" s="13" t="s">
        <v>44</v>
      </c>
      <c r="D58" s="8" t="str">
        <f>IF($E$4=1,"*",IF($E$4=2,"*",IF($E$4=3,"*",IF($E$4=4,"",""))))</f>
        <v/>
      </c>
    </row>
    <row r="59" spans="2:4" x14ac:dyDescent="0.2">
      <c r="B59" s="14"/>
      <c r="C59" s="13" t="s">
        <v>45</v>
      </c>
      <c r="D59" s="8" t="str">
        <f>IF($E$4=1,"*",IF($E$4=2,"*",IF($E$4=3,"*",IF($E$4=4,"",""))))</f>
        <v/>
      </c>
    </row>
    <row r="60" spans="2:4" x14ac:dyDescent="0.2">
      <c r="B60" s="14"/>
      <c r="C60" s="13" t="s">
        <v>46</v>
      </c>
      <c r="D60" s="8" t="str">
        <f t="shared" si="2"/>
        <v/>
      </c>
    </row>
    <row r="61" spans="2:4" x14ac:dyDescent="0.2">
      <c r="B61" s="14"/>
      <c r="C61" s="13" t="s">
        <v>47</v>
      </c>
      <c r="D61" s="8" t="str">
        <f t="shared" si="2"/>
        <v/>
      </c>
    </row>
    <row r="62" spans="2:4" x14ac:dyDescent="0.2">
      <c r="B62" s="14"/>
      <c r="C62" s="13" t="s">
        <v>212</v>
      </c>
      <c r="D62" s="8" t="str">
        <f t="shared" si="2"/>
        <v/>
      </c>
    </row>
    <row r="63" spans="2:4" x14ac:dyDescent="0.2">
      <c r="B63" s="15"/>
      <c r="C63" s="13" t="s">
        <v>48</v>
      </c>
      <c r="D63" s="8" t="str">
        <f>IF($E$4=1,"*",IF($E$4=2,"",IF($E$4=3,"",IF($E$4=4,"*",""))))</f>
        <v/>
      </c>
    </row>
    <row r="64" spans="2:4" ht="19" x14ac:dyDescent="0.2">
      <c r="B64" s="27" t="s">
        <v>121</v>
      </c>
      <c r="C64" s="11"/>
      <c r="D64" s="12"/>
    </row>
    <row r="65" spans="2:4" s="21" customFormat="1" x14ac:dyDescent="0.2">
      <c r="B65" s="22"/>
      <c r="C65" s="23" t="s">
        <v>122</v>
      </c>
      <c r="D65" s="8" t="str">
        <f>IF($E$4=1,"*",IF($E$4=2,"",IF($E$4=3,"",IF($E$4=4,"*",""))))</f>
        <v/>
      </c>
    </row>
    <row r="66" spans="2:4" x14ac:dyDescent="0.2">
      <c r="B66" s="14"/>
      <c r="C66" s="13" t="s">
        <v>49</v>
      </c>
      <c r="D66" s="8" t="str">
        <f>IF($E$4=1,"",IF($E$4=2,"",IF($E$4=3,"",IF($E$4=4,"*",""))))</f>
        <v/>
      </c>
    </row>
    <row r="67" spans="2:4" x14ac:dyDescent="0.2">
      <c r="B67" s="14"/>
      <c r="C67" s="13" t="s">
        <v>50</v>
      </c>
      <c r="D67" s="8" t="str">
        <f t="shared" ref="D67:D71" si="3">IF($E$4=1,"",IF($E$4=2,"",IF($E$4=3,"",IF($E$4=4,"*",""))))</f>
        <v/>
      </c>
    </row>
    <row r="68" spans="2:4" x14ac:dyDescent="0.2">
      <c r="B68" s="14"/>
      <c r="C68" s="13" t="s">
        <v>51</v>
      </c>
      <c r="D68" s="8" t="str">
        <f t="shared" si="3"/>
        <v/>
      </c>
    </row>
    <row r="69" spans="2:4" x14ac:dyDescent="0.2">
      <c r="B69" s="14"/>
      <c r="C69" s="13" t="s">
        <v>52</v>
      </c>
      <c r="D69" s="8" t="str">
        <f t="shared" si="3"/>
        <v/>
      </c>
    </row>
    <row r="70" spans="2:4" x14ac:dyDescent="0.2">
      <c r="B70" s="14"/>
      <c r="C70" s="13" t="s">
        <v>53</v>
      </c>
      <c r="D70" s="8" t="str">
        <f t="shared" si="3"/>
        <v/>
      </c>
    </row>
    <row r="71" spans="2:4" x14ac:dyDescent="0.2">
      <c r="B71" s="14"/>
      <c r="C71" s="13" t="s">
        <v>54</v>
      </c>
      <c r="D71" s="8" t="str">
        <f t="shared" si="3"/>
        <v/>
      </c>
    </row>
    <row r="72" spans="2:4" x14ac:dyDescent="0.2">
      <c r="B72" s="14"/>
      <c r="C72" s="13" t="s">
        <v>55</v>
      </c>
      <c r="D72" s="8" t="str">
        <f>IF($E$4=1,"*",IF($E$4=2,"*",IF($E$4=3,"*",IF($E$4=4,"",""))))</f>
        <v/>
      </c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2"/>
  <sheetViews>
    <sheetView showGridLines="0" workbookViewId="0">
      <selection activeCell="B3" sqref="B3"/>
    </sheetView>
  </sheetViews>
  <sheetFormatPr baseColWidth="10" defaultRowHeight="15" x14ac:dyDescent="0.2"/>
  <cols>
    <col min="1" max="1" width="3.5" customWidth="1"/>
    <col min="2" max="2" width="21.33203125" bestFit="1" customWidth="1"/>
    <col min="3" max="3" width="31.1640625" bestFit="1" customWidth="1"/>
    <col min="4" max="4" width="17.83203125" bestFit="1" customWidth="1"/>
  </cols>
  <sheetData>
    <row r="1" spans="2:5" ht="16" thickBot="1" x14ac:dyDescent="0.25"/>
    <row r="2" spans="2:5" ht="20" thickBot="1" x14ac:dyDescent="0.3">
      <c r="B2" s="82" t="s">
        <v>258</v>
      </c>
      <c r="C2" s="83"/>
      <c r="D2" s="83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IFERROR(VLOOKUP(CONCATENATE(C4,C5),Listas!$C$2:$L$64,8,FALSE),0)</f>
        <v>0</v>
      </c>
    </row>
    <row r="5" spans="2:5" x14ac:dyDescent="0.2">
      <c r="B5" s="38" t="s">
        <v>155</v>
      </c>
      <c r="C5" t="str">
        <f>Carátula!E11</f>
        <v>AUXILIAR GESTIÓN DOMICILIARIA</v>
      </c>
    </row>
    <row r="8" spans="2:5" ht="19" x14ac:dyDescent="0.25">
      <c r="B8" s="9" t="s">
        <v>56</v>
      </c>
      <c r="C8" s="9" t="s">
        <v>1</v>
      </c>
      <c r="D8" s="10" t="str">
        <f>IF($E$4=1,"Administrador",IF($E$4=2,"Supervisor",IF($E$4=3,"Monitorista",IF($E$4=4,"Agente","Sin Permisos"))))</f>
        <v>Sin Permisos</v>
      </c>
    </row>
    <row r="9" spans="2:5" ht="19" x14ac:dyDescent="0.2">
      <c r="B9" s="16" t="s">
        <v>117</v>
      </c>
      <c r="C9" s="11"/>
      <c r="D9" s="12"/>
    </row>
    <row r="10" spans="2:5" ht="15" customHeight="1" x14ac:dyDescent="0.2">
      <c r="B10" s="17"/>
      <c r="C10" s="18" t="s">
        <v>2</v>
      </c>
      <c r="D10" s="8" t="str">
        <f>IF($E$4=1,"*",IF($E$4=2,"",IF($E$4=3,"",IF($E$4=4,"",""))))</f>
        <v/>
      </c>
    </row>
    <row r="11" spans="2:5" x14ac:dyDescent="0.2">
      <c r="B11" s="14"/>
      <c r="C11" s="13" t="s">
        <v>3</v>
      </c>
      <c r="D11" s="8" t="str">
        <f>IF($E$4=1,"*",IF($E$4=2,"*",IF($E$4=3,"*",IF($E$4=4,"",""))))</f>
        <v/>
      </c>
    </row>
    <row r="12" spans="2:5" x14ac:dyDescent="0.2">
      <c r="B12" s="14"/>
      <c r="C12" s="13" t="s">
        <v>4</v>
      </c>
      <c r="D12" s="8" t="str">
        <f>IF($E$4=1,"*",IF($E$4=2,"*",IF($E$4=3,"*",IF($E$4=4,"",""))))</f>
        <v/>
      </c>
    </row>
    <row r="13" spans="2:5" x14ac:dyDescent="0.2">
      <c r="B13" s="14"/>
      <c r="C13" s="13" t="s">
        <v>5</v>
      </c>
      <c r="D13" s="8" t="str">
        <f>IF($E$4=1,"*",IF($E$4=2,"*",IF($E$4=3,"*",IF($E$4=4,"",""))))</f>
        <v/>
      </c>
    </row>
    <row r="14" spans="2:5" x14ac:dyDescent="0.2">
      <c r="B14" s="14"/>
      <c r="C14" s="13" t="s">
        <v>6</v>
      </c>
      <c r="D14" s="8" t="str">
        <f>IF($E$4=1,"*",IF($E$4=2,"*",IF($E$4=3,"",IF($E$4=4,"",""))))</f>
        <v/>
      </c>
    </row>
    <row r="15" spans="2:5" x14ac:dyDescent="0.2">
      <c r="B15" s="14"/>
      <c r="C15" s="13" t="s">
        <v>7</v>
      </c>
      <c r="D15" s="8" t="str">
        <f t="shared" ref="D15:D38" si="0">IF($E$4=1,"*",IF($E$4=2,"",IF($E$4=3,"",IF($E$4=4,"",""))))</f>
        <v/>
      </c>
    </row>
    <row r="16" spans="2:5" x14ac:dyDescent="0.2">
      <c r="B16" s="14"/>
      <c r="C16" s="13" t="s">
        <v>8</v>
      </c>
      <c r="D16" s="8" t="str">
        <f>IF($E$4=1,"*",IF($E$4=2,"*",IF($E$4=3,"*",IF($E$4=4,"",""))))</f>
        <v/>
      </c>
    </row>
    <row r="17" spans="2:4" x14ac:dyDescent="0.2">
      <c r="B17" s="14"/>
      <c r="C17" s="13" t="s">
        <v>9</v>
      </c>
      <c r="D17" s="8" t="str">
        <f>IF($E$4=1,"*",IF($E$4=2,"*",IF($E$4=3,"*",IF($E$4=4,"*",""))))</f>
        <v/>
      </c>
    </row>
    <row r="18" spans="2:4" x14ac:dyDescent="0.2">
      <c r="B18" s="14"/>
      <c r="C18" s="13" t="s">
        <v>10</v>
      </c>
      <c r="D18" s="8" t="str">
        <f>IF($E$4=1,"*",IF($E$4=2,"*",IF($E$4=3,"*",IF($E$4=4,"",""))))</f>
        <v/>
      </c>
    </row>
    <row r="19" spans="2:4" x14ac:dyDescent="0.2">
      <c r="B19" s="15"/>
      <c r="C19" s="13" t="s">
        <v>11</v>
      </c>
      <c r="D19" s="8" t="str">
        <f t="shared" si="0"/>
        <v/>
      </c>
    </row>
    <row r="20" spans="2:4" ht="19" x14ac:dyDescent="0.2">
      <c r="B20" s="20" t="s">
        <v>118</v>
      </c>
      <c r="C20" s="11"/>
      <c r="D20" s="12"/>
    </row>
    <row r="21" spans="2:4" ht="15" customHeight="1" x14ac:dyDescent="0.2">
      <c r="B21" s="19"/>
      <c r="C21" s="18" t="s">
        <v>12</v>
      </c>
      <c r="D21" s="8" t="str">
        <f>IF($E$4=1,"*",IF($E$4=2,"*",IF($E$4=3,"*",IF($E$4=4,"",""))))</f>
        <v/>
      </c>
    </row>
    <row r="22" spans="2:4" x14ac:dyDescent="0.2">
      <c r="B22" s="14"/>
      <c r="C22" s="13" t="s">
        <v>13</v>
      </c>
      <c r="D22" s="8" t="str">
        <f>IF($E$4=1,"*",IF($E$4=2,"*",IF($E$4=3,"*",IF($E$4=4,"",""))))</f>
        <v/>
      </c>
    </row>
    <row r="23" spans="2:4" x14ac:dyDescent="0.2">
      <c r="B23" s="14"/>
      <c r="C23" s="13" t="s">
        <v>14</v>
      </c>
      <c r="D23" s="8" t="str">
        <f t="shared" si="0"/>
        <v/>
      </c>
    </row>
    <row r="24" spans="2:4" x14ac:dyDescent="0.2">
      <c r="B24" s="14"/>
      <c r="C24" s="13" t="s">
        <v>15</v>
      </c>
      <c r="D24" s="8" t="str">
        <f>IF($E$4=1,"*",IF($E$4=2,"*",IF($E$4=3,"*",IF($E$4=4,"",""))))</f>
        <v/>
      </c>
    </row>
    <row r="25" spans="2:4" x14ac:dyDescent="0.2">
      <c r="B25" s="14"/>
      <c r="C25" s="13" t="s">
        <v>16</v>
      </c>
      <c r="D25" s="8" t="str">
        <f>IF($E$4=1,"*",IF($E$4=2,"",IF($E$4=3,"*",IF($E$4=4,"",""))))</f>
        <v/>
      </c>
    </row>
    <row r="26" spans="2:4" x14ac:dyDescent="0.2">
      <c r="B26" s="14"/>
      <c r="C26" s="13" t="s">
        <v>17</v>
      </c>
      <c r="D26" s="8" t="str">
        <f t="shared" si="0"/>
        <v/>
      </c>
    </row>
    <row r="27" spans="2:4" x14ac:dyDescent="0.2">
      <c r="B27" s="14"/>
      <c r="C27" s="13" t="s">
        <v>18</v>
      </c>
      <c r="D27" s="8" t="str">
        <f>IF($E$4=1,"*",IF($E$4=2,"*",IF($E$4=3,"*",IF($E$4=4,"",""))))</f>
        <v/>
      </c>
    </row>
    <row r="28" spans="2:4" x14ac:dyDescent="0.2">
      <c r="B28" s="14"/>
      <c r="C28" s="13" t="s">
        <v>19</v>
      </c>
      <c r="D28" s="8" t="str">
        <f t="shared" si="0"/>
        <v/>
      </c>
    </row>
    <row r="29" spans="2:4" x14ac:dyDescent="0.2">
      <c r="B29" s="14"/>
      <c r="C29" s="13" t="s">
        <v>20</v>
      </c>
      <c r="D29" s="8" t="str">
        <f>IF($E$4=1,"*",IF($E$4=2,"*",IF($E$4=3,"*",IF($E$4=4,"",""))))</f>
        <v/>
      </c>
    </row>
    <row r="30" spans="2:4" x14ac:dyDescent="0.2">
      <c r="B30" s="14"/>
      <c r="C30" s="13" t="s">
        <v>21</v>
      </c>
      <c r="D30" s="8" t="str">
        <f t="shared" si="0"/>
        <v/>
      </c>
    </row>
    <row r="31" spans="2:4" x14ac:dyDescent="0.2">
      <c r="B31" s="15"/>
      <c r="C31" s="13" t="s">
        <v>22</v>
      </c>
      <c r="D31" s="8" t="str">
        <f t="shared" si="0"/>
        <v/>
      </c>
    </row>
    <row r="32" spans="2:4" ht="19" x14ac:dyDescent="0.2">
      <c r="B32" s="20" t="s">
        <v>85</v>
      </c>
      <c r="C32" s="11"/>
      <c r="D32" s="12"/>
    </row>
    <row r="33" spans="2:4" x14ac:dyDescent="0.2">
      <c r="B33" s="19"/>
      <c r="C33" s="18" t="s">
        <v>23</v>
      </c>
      <c r="D33" s="8" t="str">
        <f t="shared" si="0"/>
        <v/>
      </c>
    </row>
    <row r="34" spans="2:4" x14ac:dyDescent="0.2">
      <c r="B34" s="14"/>
      <c r="C34" s="13" t="s">
        <v>24</v>
      </c>
      <c r="D34" s="8" t="str">
        <f t="shared" si="0"/>
        <v/>
      </c>
    </row>
    <row r="35" spans="2:4" x14ac:dyDescent="0.2">
      <c r="B35" s="14"/>
      <c r="C35" s="13" t="s">
        <v>25</v>
      </c>
      <c r="D35" s="8" t="str">
        <f t="shared" si="0"/>
        <v/>
      </c>
    </row>
    <row r="36" spans="2:4" x14ac:dyDescent="0.2">
      <c r="B36" s="14"/>
      <c r="C36" s="13" t="s">
        <v>26</v>
      </c>
      <c r="D36" s="8" t="str">
        <f t="shared" si="0"/>
        <v/>
      </c>
    </row>
    <row r="37" spans="2:4" x14ac:dyDescent="0.2">
      <c r="B37" s="14"/>
      <c r="C37" s="13" t="s">
        <v>27</v>
      </c>
      <c r="D37" s="8" t="str">
        <f t="shared" si="0"/>
        <v/>
      </c>
    </row>
    <row r="38" spans="2:4" x14ac:dyDescent="0.2">
      <c r="B38" s="14"/>
      <c r="C38" s="13" t="s">
        <v>20</v>
      </c>
      <c r="D38" s="8" t="str">
        <f t="shared" si="0"/>
        <v/>
      </c>
    </row>
    <row r="39" spans="2:4" x14ac:dyDescent="0.2">
      <c r="B39" s="15"/>
      <c r="C39" s="13" t="s">
        <v>28</v>
      </c>
      <c r="D39" s="8" t="str">
        <f>IF($E$4=1,"*",IF($E$4=2,"*",IF($E$4=3,"*",IF($E$4=4,"",""))))</f>
        <v/>
      </c>
    </row>
    <row r="40" spans="2:4" ht="19" x14ac:dyDescent="0.2">
      <c r="B40" s="20" t="s">
        <v>119</v>
      </c>
      <c r="C40" s="11"/>
      <c r="D40" s="12"/>
    </row>
    <row r="41" spans="2:4" s="21" customFormat="1" x14ac:dyDescent="0.2">
      <c r="B41" s="22"/>
      <c r="C41" s="23" t="s">
        <v>29</v>
      </c>
      <c r="D41" s="8" t="str">
        <f t="shared" ref="D41:D47" si="1">IF($E$4=1,"*",IF($E$4=2,"*",IF($E$4=3,"*",IF($E$4=4,"",""))))</f>
        <v/>
      </c>
    </row>
    <row r="42" spans="2:4" x14ac:dyDescent="0.2">
      <c r="B42" s="14"/>
      <c r="C42" s="13" t="s">
        <v>30</v>
      </c>
      <c r="D42" s="8" t="str">
        <f t="shared" si="1"/>
        <v/>
      </c>
    </row>
    <row r="43" spans="2:4" x14ac:dyDescent="0.2">
      <c r="B43" s="14"/>
      <c r="C43" s="13" t="s">
        <v>31</v>
      </c>
      <c r="D43" s="8" t="str">
        <f t="shared" si="1"/>
        <v/>
      </c>
    </row>
    <row r="44" spans="2:4" x14ac:dyDescent="0.2">
      <c r="B44" s="14"/>
      <c r="C44" s="13" t="s">
        <v>32</v>
      </c>
      <c r="D44" s="8" t="str">
        <f t="shared" si="1"/>
        <v/>
      </c>
    </row>
    <row r="45" spans="2:4" x14ac:dyDescent="0.2">
      <c r="B45" s="14"/>
      <c r="C45" s="13" t="s">
        <v>33</v>
      </c>
      <c r="D45" s="8" t="str">
        <f t="shared" si="1"/>
        <v/>
      </c>
    </row>
    <row r="46" spans="2:4" x14ac:dyDescent="0.2">
      <c r="B46" s="14"/>
      <c r="C46" s="13" t="s">
        <v>34</v>
      </c>
      <c r="D46" s="8" t="str">
        <f t="shared" si="1"/>
        <v/>
      </c>
    </row>
    <row r="47" spans="2:4" x14ac:dyDescent="0.2">
      <c r="B47" s="15"/>
      <c r="C47" s="13" t="s">
        <v>35</v>
      </c>
      <c r="D47" s="8" t="str">
        <f t="shared" si="1"/>
        <v/>
      </c>
    </row>
    <row r="48" spans="2:4" ht="19" x14ac:dyDescent="0.2">
      <c r="B48" s="24" t="s">
        <v>120</v>
      </c>
      <c r="C48" s="11"/>
      <c r="D48" s="12"/>
    </row>
    <row r="49" spans="2:4" s="21" customFormat="1" x14ac:dyDescent="0.2">
      <c r="B49" s="25"/>
      <c r="C49" s="23" t="s">
        <v>120</v>
      </c>
      <c r="D49" s="8" t="str">
        <f t="shared" ref="D49:D62" si="2">IF($E$4=1,"*",IF($E$4=2,"",IF($E$4=3,"",IF($E$4=4,"",""))))</f>
        <v/>
      </c>
    </row>
    <row r="50" spans="2:4" x14ac:dyDescent="0.2">
      <c r="B50" s="14"/>
      <c r="C50" s="13" t="s">
        <v>36</v>
      </c>
      <c r="D50" s="8" t="str">
        <f t="shared" si="2"/>
        <v/>
      </c>
    </row>
    <row r="51" spans="2:4" x14ac:dyDescent="0.2">
      <c r="B51" s="14"/>
      <c r="C51" s="13" t="s">
        <v>37</v>
      </c>
      <c r="D51" s="8" t="str">
        <f t="shared" si="2"/>
        <v/>
      </c>
    </row>
    <row r="52" spans="2:4" x14ac:dyDescent="0.2">
      <c r="B52" s="14"/>
      <c r="C52" s="13" t="s">
        <v>38</v>
      </c>
      <c r="D52" s="8" t="str">
        <f t="shared" si="2"/>
        <v/>
      </c>
    </row>
    <row r="53" spans="2:4" x14ac:dyDescent="0.2">
      <c r="B53" s="14"/>
      <c r="C53" s="13" t="s">
        <v>39</v>
      </c>
      <c r="D53" s="8" t="str">
        <f>IF($E$4=1,"*",IF($E$4=2,"*",IF($E$4=3,"*",IF($E$4=4,"",""))))</f>
        <v/>
      </c>
    </row>
    <row r="54" spans="2:4" x14ac:dyDescent="0.2">
      <c r="B54" s="14"/>
      <c r="C54" s="13" t="s">
        <v>40</v>
      </c>
      <c r="D54" s="8" t="str">
        <f>IF($E$4=1,"*",IF($E$4=2,"*",IF($E$4=3,"*",IF($E$4=4,"",""))))</f>
        <v/>
      </c>
    </row>
    <row r="55" spans="2:4" x14ac:dyDescent="0.2">
      <c r="B55" s="14"/>
      <c r="C55" s="13" t="s">
        <v>41</v>
      </c>
      <c r="D55" s="8" t="str">
        <f t="shared" si="2"/>
        <v/>
      </c>
    </row>
    <row r="56" spans="2:4" x14ac:dyDescent="0.2">
      <c r="B56" s="14"/>
      <c r="C56" s="13" t="s">
        <v>42</v>
      </c>
      <c r="D56" s="8" t="str">
        <f t="shared" si="2"/>
        <v/>
      </c>
    </row>
    <row r="57" spans="2:4" x14ac:dyDescent="0.2">
      <c r="B57" s="14"/>
      <c r="C57" s="13" t="s">
        <v>43</v>
      </c>
      <c r="D57" s="8" t="str">
        <f t="shared" si="2"/>
        <v/>
      </c>
    </row>
    <row r="58" spans="2:4" x14ac:dyDescent="0.2">
      <c r="B58" s="14"/>
      <c r="C58" s="13" t="s">
        <v>44</v>
      </c>
      <c r="D58" s="8" t="str">
        <f>IF($E$4=1,"*",IF($E$4=2,"*",IF($E$4=3,"*",IF($E$4=4,"",""))))</f>
        <v/>
      </c>
    </row>
    <row r="59" spans="2:4" x14ac:dyDescent="0.2">
      <c r="B59" s="14"/>
      <c r="C59" s="13" t="s">
        <v>45</v>
      </c>
      <c r="D59" s="8" t="str">
        <f>IF($E$4=1,"*",IF($E$4=2,"*",IF($E$4=3,"*",IF($E$4=4,"",""))))</f>
        <v/>
      </c>
    </row>
    <row r="60" spans="2:4" x14ac:dyDescent="0.2">
      <c r="B60" s="14"/>
      <c r="C60" s="13" t="s">
        <v>46</v>
      </c>
      <c r="D60" s="8" t="str">
        <f t="shared" si="2"/>
        <v/>
      </c>
    </row>
    <row r="61" spans="2:4" x14ac:dyDescent="0.2">
      <c r="B61" s="14"/>
      <c r="C61" s="13" t="s">
        <v>47</v>
      </c>
      <c r="D61" s="8" t="str">
        <f t="shared" si="2"/>
        <v/>
      </c>
    </row>
    <row r="62" spans="2:4" x14ac:dyDescent="0.2">
      <c r="B62" s="14"/>
      <c r="C62" s="13" t="s">
        <v>212</v>
      </c>
      <c r="D62" s="8" t="str">
        <f t="shared" si="2"/>
        <v/>
      </c>
    </row>
    <row r="63" spans="2:4" x14ac:dyDescent="0.2">
      <c r="B63" s="15"/>
      <c r="C63" s="13" t="s">
        <v>48</v>
      </c>
      <c r="D63" s="8" t="str">
        <f>IF($E$4=1,"*",IF($E$4=2,"",IF($E$4=3,"",IF($E$4=4,"*",""))))</f>
        <v/>
      </c>
    </row>
    <row r="64" spans="2:4" ht="19" x14ac:dyDescent="0.2">
      <c r="B64" s="27" t="s">
        <v>121</v>
      </c>
      <c r="C64" s="11"/>
      <c r="D64" s="12"/>
    </row>
    <row r="65" spans="2:4" s="21" customFormat="1" x14ac:dyDescent="0.2">
      <c r="B65" s="22"/>
      <c r="C65" s="23" t="s">
        <v>122</v>
      </c>
      <c r="D65" s="8" t="str">
        <f>IF($E$4=1,"*",IF($E$4=2,"",IF($E$4=3,"",IF($E$4=4,"*",""))))</f>
        <v/>
      </c>
    </row>
    <row r="66" spans="2:4" x14ac:dyDescent="0.2">
      <c r="B66" s="14"/>
      <c r="C66" s="13" t="s">
        <v>49</v>
      </c>
      <c r="D66" s="8" t="str">
        <f>IF($E$4=1,"",IF($E$4=2,"",IF($E$4=3,"",IF($E$4=4,"*",""))))</f>
        <v/>
      </c>
    </row>
    <row r="67" spans="2:4" x14ac:dyDescent="0.2">
      <c r="B67" s="14"/>
      <c r="C67" s="13" t="s">
        <v>50</v>
      </c>
      <c r="D67" s="8" t="str">
        <f t="shared" ref="D67:D71" si="3">IF($E$4=1,"",IF($E$4=2,"",IF($E$4=3,"",IF($E$4=4,"*",""))))</f>
        <v/>
      </c>
    </row>
    <row r="68" spans="2:4" x14ac:dyDescent="0.2">
      <c r="B68" s="14"/>
      <c r="C68" s="13" t="s">
        <v>51</v>
      </c>
      <c r="D68" s="8" t="str">
        <f t="shared" si="3"/>
        <v/>
      </c>
    </row>
    <row r="69" spans="2:4" x14ac:dyDescent="0.2">
      <c r="B69" s="14"/>
      <c r="C69" s="13" t="s">
        <v>52</v>
      </c>
      <c r="D69" s="8" t="str">
        <f t="shared" si="3"/>
        <v/>
      </c>
    </row>
    <row r="70" spans="2:4" x14ac:dyDescent="0.2">
      <c r="B70" s="14"/>
      <c r="C70" s="13" t="s">
        <v>53</v>
      </c>
      <c r="D70" s="8" t="str">
        <f t="shared" si="3"/>
        <v/>
      </c>
    </row>
    <row r="71" spans="2:4" x14ac:dyDescent="0.2">
      <c r="B71" s="14"/>
      <c r="C71" s="13" t="s">
        <v>54</v>
      </c>
      <c r="D71" s="8" t="str">
        <f t="shared" si="3"/>
        <v/>
      </c>
    </row>
    <row r="72" spans="2:4" x14ac:dyDescent="0.2">
      <c r="B72" s="14"/>
      <c r="C72" s="13" t="s">
        <v>55</v>
      </c>
      <c r="D72" s="8" t="str">
        <f>IF($E$4=1,"*",IF($E$4=2,"*",IF($E$4=3,"*",IF($E$4=4,"",""))))</f>
        <v/>
      </c>
    </row>
  </sheetData>
  <mergeCells count="1">
    <mergeCell ref="B2:D2"/>
  </mergeCells>
  <pageMargins left="0.7" right="0.7" top="0.75" bottom="0.75" header="0.3" footer="0.3"/>
  <ignoredErrors>
    <ignoredError sqref="D17 D23:D2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13B3-4891-433D-8A5F-500DA1F8DF03}">
  <dimension ref="B1:E23"/>
  <sheetViews>
    <sheetView showGridLines="0" workbookViewId="0">
      <selection activeCell="E4" sqref="E4"/>
    </sheetView>
  </sheetViews>
  <sheetFormatPr baseColWidth="10" defaultColWidth="9.1640625" defaultRowHeight="15" x14ac:dyDescent="0.2"/>
  <cols>
    <col min="1" max="1" width="4.6640625" customWidth="1"/>
    <col min="2" max="2" width="18.5" bestFit="1" customWidth="1"/>
    <col min="3" max="3" width="33.6640625" customWidth="1"/>
    <col min="4" max="4" width="16.5" customWidth="1"/>
    <col min="5" max="5" width="9.5" bestFit="1" customWidth="1"/>
    <col min="7" max="7" width="11.83203125" bestFit="1" customWidth="1"/>
  </cols>
  <sheetData>
    <row r="1" spans="2:5" ht="16" thickBot="1" x14ac:dyDescent="0.25"/>
    <row r="2" spans="2:5" ht="20" thickBot="1" x14ac:dyDescent="0.3">
      <c r="B2" s="82" t="s">
        <v>209</v>
      </c>
      <c r="C2" s="83"/>
      <c r="D2" s="84"/>
      <c r="E2" s="40"/>
    </row>
    <row r="4" spans="2:5" x14ac:dyDescent="0.2">
      <c r="B4" s="38" t="s">
        <v>154</v>
      </c>
      <c r="C4" t="str">
        <f>Carátula!E9</f>
        <v>GESTIÓN_DOMICILIARIA</v>
      </c>
      <c r="E4" s="21">
        <f>IFERROR(VLOOKUP(CONCATENATE(C4,C5),Listas!$C$2:$L$64,9,FALSE),0)</f>
        <v>0</v>
      </c>
    </row>
    <row r="5" spans="2:5" x14ac:dyDescent="0.2">
      <c r="B5" s="38" t="s">
        <v>155</v>
      </c>
      <c r="C5" t="str">
        <f>Carátula!E11</f>
        <v>AUXILIAR GESTIÓN DOMICILIARIA</v>
      </c>
      <c r="E5" s="37"/>
    </row>
    <row r="7" spans="2:5" ht="19" x14ac:dyDescent="0.25">
      <c r="B7" s="9" t="s">
        <v>56</v>
      </c>
      <c r="C7" s="9" t="s">
        <v>1</v>
      </c>
      <c r="D7" s="10" t="str">
        <f>IF($E$4=1,"Administrador",IF($E$4=2,"Sistemas",IF($E$4=3,"RRHH","Sin Permisos")))</f>
        <v>Sin Permisos</v>
      </c>
    </row>
    <row r="8" spans="2:5" ht="19" x14ac:dyDescent="0.2">
      <c r="B8" s="1" t="s">
        <v>221</v>
      </c>
      <c r="C8" s="2"/>
      <c r="D8" s="3"/>
    </row>
    <row r="9" spans="2:5" x14ac:dyDescent="0.2">
      <c r="C9" s="8" t="s">
        <v>222</v>
      </c>
      <c r="D9" s="8" t="str">
        <f>IF($E$4=1,"*",IF($E$4=2,"*",IF($E$4=3,"*","")))</f>
        <v/>
      </c>
    </row>
    <row r="10" spans="2:5" x14ac:dyDescent="0.2">
      <c r="C10" s="8" t="s">
        <v>223</v>
      </c>
      <c r="D10" s="8" t="str">
        <f>IF($E$4=1,"*",IF($E$4=2,"*",IF($E$4=3,"*","")))</f>
        <v/>
      </c>
    </row>
    <row r="11" spans="2:5" x14ac:dyDescent="0.2">
      <c r="C11" s="8" t="s">
        <v>63</v>
      </c>
      <c r="D11" s="8" t="str">
        <f>IF($E$4=1,"*",IF($E$4=2,"",IF($E$4=3,"*","")))</f>
        <v/>
      </c>
    </row>
    <row r="12" spans="2:5" x14ac:dyDescent="0.2">
      <c r="C12" s="8" t="s">
        <v>224</v>
      </c>
      <c r="D12" s="8" t="str">
        <f>IF($E$4=1,"*",IF($E$4=2,"",IF($E$4=3,"","")))</f>
        <v/>
      </c>
    </row>
    <row r="13" spans="2:5" ht="19" x14ac:dyDescent="0.2">
      <c r="B13" s="1" t="s">
        <v>225</v>
      </c>
      <c r="C13" s="2"/>
      <c r="D13" s="3"/>
    </row>
    <row r="14" spans="2:5" x14ac:dyDescent="0.2">
      <c r="C14" s="8" t="s">
        <v>226</v>
      </c>
      <c r="D14" s="8" t="str">
        <f>IF($E$4=1,"*",IF($E$4=2,"",IF($E$4=3,"","")))</f>
        <v/>
      </c>
    </row>
    <row r="15" spans="2:5" x14ac:dyDescent="0.2">
      <c r="C15" s="8" t="s">
        <v>227</v>
      </c>
      <c r="D15" s="8" t="str">
        <f t="shared" ref="D15" si="0">IF($E$4=1,"*",IF($E$4=2,"*",IF($E$4=3,"*","")))</f>
        <v/>
      </c>
    </row>
    <row r="16" spans="2:5" ht="19" x14ac:dyDescent="0.2">
      <c r="B16" s="1" t="s">
        <v>228</v>
      </c>
      <c r="C16" s="2"/>
      <c r="D16" s="7"/>
    </row>
    <row r="17" spans="2:4" x14ac:dyDescent="0.2">
      <c r="C17" s="8" t="s">
        <v>229</v>
      </c>
      <c r="D17" s="8" t="str">
        <f t="shared" ref="D17" si="1">IF($E$4=1,"*",IF($E$4=2,"*",IF($E$4=3,"*","")))</f>
        <v/>
      </c>
    </row>
    <row r="18" spans="2:4" x14ac:dyDescent="0.2">
      <c r="C18" s="8" t="s">
        <v>226</v>
      </c>
      <c r="D18" s="8" t="str">
        <f>IF($E$4=1,"*",IF($E$4=2,"",IF($E$4=3,"","")))</f>
        <v/>
      </c>
    </row>
    <row r="19" spans="2:4" ht="19" x14ac:dyDescent="0.2">
      <c r="B19" s="1" t="s">
        <v>230</v>
      </c>
      <c r="C19" s="2"/>
      <c r="D19" s="7"/>
    </row>
    <row r="20" spans="2:4" x14ac:dyDescent="0.2">
      <c r="C20" s="8" t="s">
        <v>231</v>
      </c>
      <c r="D20" s="8" t="str">
        <f t="shared" ref="D20:D22" si="2">IF($E$4=1,"*",IF($E$4=2,"*",IF($E$4=3,"*","")))</f>
        <v/>
      </c>
    </row>
    <row r="21" spans="2:4" x14ac:dyDescent="0.2">
      <c r="C21" s="8" t="s">
        <v>232</v>
      </c>
      <c r="D21" s="8" t="str">
        <f t="shared" si="2"/>
        <v/>
      </c>
    </row>
    <row r="22" spans="2:4" x14ac:dyDescent="0.2">
      <c r="C22" s="8" t="s">
        <v>233</v>
      </c>
      <c r="D22" s="8" t="str">
        <f t="shared" si="2"/>
        <v/>
      </c>
    </row>
    <row r="23" spans="2:4" x14ac:dyDescent="0.2">
      <c r="C23" s="8" t="s">
        <v>234</v>
      </c>
      <c r="D23" s="8" t="str">
        <f>IF($E$4=1,"*",IF($E$4=2,"",IF($E$4=3,"","")))</f>
        <v/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42E3DC72C2F54B817F2ACC1794C814" ma:contentTypeVersion="2" ma:contentTypeDescription="Crear nuevo documento." ma:contentTypeScope="" ma:versionID="90d642f6976caeb14052eb4fe89cf6ad">
  <xsd:schema xmlns:xsd="http://www.w3.org/2001/XMLSchema" xmlns:xs="http://www.w3.org/2001/XMLSchema" xmlns:p="http://schemas.microsoft.com/office/2006/metadata/properties" xmlns:ns2="11056256-30cf-49dc-a7d8-e124022770a9" targetNamespace="http://schemas.microsoft.com/office/2006/metadata/properties" ma:root="true" ma:fieldsID="d195220518169bd74c48d7cc24fe0c59" ns2:_="">
    <xsd:import namespace="11056256-30cf-49dc-a7d8-e12402277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6256-30cf-49dc-a7d8-e12402277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18848-B859-45FA-B788-CA2987F0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56256-30cf-49dc-a7d8-e12402277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315B5-005A-4186-BC20-40A073CDEC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D2F33B-E84D-417F-81F1-9E3C436626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Carátula</vt:lpstr>
      <vt:lpstr>Blue</vt:lpstr>
      <vt:lpstr>SICOB</vt:lpstr>
      <vt:lpstr>SGC</vt:lpstr>
      <vt:lpstr>Opti</vt:lpstr>
      <vt:lpstr>ERP</vt:lpstr>
      <vt:lpstr>Bonsaif</vt:lpstr>
      <vt:lpstr>Presence</vt:lpstr>
      <vt:lpstr>Filemaker</vt:lpstr>
      <vt:lpstr>PC</vt:lpstr>
      <vt:lpstr>GDOOM</vt:lpstr>
      <vt:lpstr>Listas</vt:lpstr>
      <vt:lpstr>ADMINISTRACIÓN</vt:lpstr>
      <vt:lpstr>COBRANZA_PUNTA_PUNTA</vt:lpstr>
      <vt:lpstr>Departamento</vt:lpstr>
      <vt:lpstr>GESTIÓN_DOMICILIARIA</vt:lpstr>
      <vt:lpstr>INVESTIGACIÓN_DE_CREDITO</vt:lpstr>
      <vt:lpstr>RECUPERACIÓN_DE_CARTERA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home</dc:creator>
  <cp:lastModifiedBy>Salvador Santiago Araujo</cp:lastModifiedBy>
  <dcterms:created xsi:type="dcterms:W3CDTF">2015-03-04T20:15:47Z</dcterms:created>
  <dcterms:modified xsi:type="dcterms:W3CDTF">2025-12-31T06:38:40Z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0x0101003D42E3DC72C2F54B817F2ACC1794C814</vt:lpwstr>
  </property>
  <property fmtid="{D5CDD505-2E9C-101B-9397-08002B2CF9AE}" pid="3" name="_dlc_DocIdItemGuid">
    <vt:lpwstr>cee46538-3749-4e1e-834c-f94dd9870e10</vt:lpwstr>
  </property>
  <property fmtid="{D5CDD505-2E9C-101B-9397-08002B2CF9AE}" pid="4" name="Order">
    <vt:r8>15500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C5DTZ4NFDJWE-771462990-155</vt:lpwstr>
  </property>
  <property fmtid="{D5CDD505-2E9C-101B-9397-08002B2CF9AE}" pid="8" name="_dlc_DocIdUrl">
    <vt:lpwstr>https://ciascmx.sharepoint.com/sites/sgd/_layouts/15/DocIdRedir.aspx?ID=C5DTZ4NFDJWE-771462990-155, C5DTZ4NFDJWE-771462990-155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